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firstSheet="1" activeTab="1"/>
  </bookViews>
  <sheets>
    <sheet name="дети зима 2012" sheetId="1" r:id="rId1"/>
    <sheet name="Лето 2012" sheetId="2" r:id="rId2"/>
  </sheets>
  <definedNames>
    <definedName name="_xlnm.Print_Titles" localSheetId="1">'Лето 2012'!$3:$4</definedName>
    <definedName name="_xlnm.Print_Area" localSheetId="0">'дети зима 2012'!$A$1:$D$336</definedName>
    <definedName name="_xlnm.Print_Area" localSheetId="1">'Лето 2012'!$A$1:$F$324</definedName>
  </definedNames>
  <calcPr fullCalcOnLoad="1" refMode="R1C1"/>
</workbook>
</file>

<file path=xl/sharedStrings.xml><?xml version="1.0" encoding="utf-8"?>
<sst xmlns="http://schemas.openxmlformats.org/spreadsheetml/2006/main" count="663" uniqueCount="139">
  <si>
    <t>Категория номера</t>
  </si>
  <si>
    <t>Длительность пребывания (дни)</t>
  </si>
  <si>
    <t>2 группа</t>
  </si>
  <si>
    <t xml:space="preserve">Двухместный трехкомнатный номер люкс (ст-ть путевки) </t>
  </si>
  <si>
    <t xml:space="preserve">Двухместный двухкомнатный номер люкс (ст-ть путевки)  </t>
  </si>
  <si>
    <t xml:space="preserve">Двухместный двухкомнатный номер  повышенной комфортности (ст-ть путевки) </t>
  </si>
  <si>
    <t xml:space="preserve">Двухместный однокомнатный номер повышенной комфортности  (ст-ть путевки)  </t>
  </si>
  <si>
    <t xml:space="preserve">Двухместный однокомнатный номер без удобств (ст-ть путевки) </t>
  </si>
  <si>
    <t xml:space="preserve">Двухместный однокомнатный номер (ст-ть путевки) </t>
  </si>
  <si>
    <t>Одноместный однокомнатный номер (ст-ть путевки)</t>
  </si>
  <si>
    <t>Одноместный однокомнатный номер с частичными удобствами (ст-ть путевки)</t>
  </si>
  <si>
    <t xml:space="preserve">Двухместный однокомнатный номер с частичными удобствами (ст-ть путевки) </t>
  </si>
  <si>
    <t>Одноместный однокомнатный номер без удобств (ст-ть путевки)</t>
  </si>
  <si>
    <t>руб.</t>
  </si>
  <si>
    <t xml:space="preserve">Двухместный двухкомнатный номер  (ст-ть путевки)  </t>
  </si>
  <si>
    <t xml:space="preserve">Двухместный двухкомнатный номер повышенной комфортности  (ст-ть путевки)  </t>
  </si>
  <si>
    <t xml:space="preserve">Двухместный двухкомнатный номер  (ст-ть путевки) </t>
  </si>
  <si>
    <t>Одноместный однокомнатный номер  повышенной комфортности (ст-ть путевки)</t>
  </si>
  <si>
    <t xml:space="preserve">Четырехместный двухкомнатный номер  (ст-ть путевки) </t>
  </si>
  <si>
    <t xml:space="preserve">Двухместный однокомнатный номер смежный (ст-ть путевки)  </t>
  </si>
  <si>
    <t>Одноместный однокомнатный номер повышенной комфортности (ст-ть путевки)</t>
  </si>
  <si>
    <t xml:space="preserve">Двухместный однокомнатный номер повышенной комфортности (ст-ть путевки) </t>
  </si>
  <si>
    <t>Трехместный однокомнатный номер без удобств (ст-ть путевки)</t>
  </si>
  <si>
    <t>Трехместный однокомнатный номер (ст-ть путевки)</t>
  </si>
  <si>
    <t>Одноместный однокомнатеный номер  повышенной комфортности (ст-ть путевки)</t>
  </si>
  <si>
    <t xml:space="preserve">Двухместный однокомнатный номер смежный (ст-ть путевки) </t>
  </si>
  <si>
    <t xml:space="preserve">Двухместный двухкомнатный номер повышенной комфортности (ст-ть путевки)  </t>
  </si>
  <si>
    <t>Одноместный однокомнатный номер  смежный (ст-ть путевки)</t>
  </si>
  <si>
    <t xml:space="preserve">Двухместный однокомнатный номер смежный  (ст-ть путевки)  </t>
  </si>
  <si>
    <t xml:space="preserve">Двухместный однокомнатный номер  смежный  (ст-ть путевки)  </t>
  </si>
  <si>
    <t>Четырехместный двухкомнатный номер (ст-ть путевки)</t>
  </si>
  <si>
    <t>Одноместный однокомнатеный номер (ст-ть путевки)</t>
  </si>
  <si>
    <t>Двухместный однокомнатный  номер без удобств (ст-ть путевки)</t>
  </si>
  <si>
    <t xml:space="preserve">Двухместный однокомнатный номер  смежный (ст-ть путевки)  </t>
  </si>
  <si>
    <t xml:space="preserve">Двухместный двухкомнатный номер (ст-ть путевки)  </t>
  </si>
  <si>
    <t>Четырехместный однокомнатный номер (ст-ть путевки)</t>
  </si>
  <si>
    <t xml:space="preserve">Двухместный однокомнатный  смежный номер  (ст-ть путевки) </t>
  </si>
  <si>
    <t>Одноместный однокомнатный номер  (ст-ть путевки)</t>
  </si>
  <si>
    <t>Одноместный однокомнатный номер смежный (ст-ть путевки)</t>
  </si>
  <si>
    <t xml:space="preserve">Двухместный однокомнатный  номер повышенной комфортности (ст-ть путевки) </t>
  </si>
  <si>
    <t>Двухместный однокомнатный без удобств (ст-ть путевки)</t>
  </si>
  <si>
    <t>Пятиместный двухкомнатный номер (ст-ть путевки)</t>
  </si>
  <si>
    <t>Одноместный однокомнатеный номер без удобств (ст-ть путевки)</t>
  </si>
  <si>
    <t>Одноместный однокомнатный номер  повышенной комфортности  (ст-ть путевки)</t>
  </si>
  <si>
    <t xml:space="preserve">Четырехместный трехкомнатный люкс </t>
  </si>
  <si>
    <t xml:space="preserve">Двухместный однокомнатный номер  смежный (ст-ть путевки) </t>
  </si>
  <si>
    <t xml:space="preserve">Двухместный трехомнатный номер люкс (ст-ть путевки)  </t>
  </si>
  <si>
    <t xml:space="preserve">Двухместный однокомнатный номер   (ст-ть путевки)  </t>
  </si>
  <si>
    <t xml:space="preserve">Двухместный трехкомнатный номер люкс (ст-ть путевки)  </t>
  </si>
  <si>
    <t xml:space="preserve">Двухместный двухкомнатный номер люкс (ст-ть путевки) </t>
  </si>
  <si>
    <t>" Военный санаторий "Гагра"</t>
  </si>
  <si>
    <t xml:space="preserve">"Военный санаторий "Гудаутский" </t>
  </si>
  <si>
    <t>Военный  санаторий "Ялта"</t>
  </si>
  <si>
    <t>"Санаторий "Дарасунский"</t>
  </si>
  <si>
    <t>"Санаторий "Молоковка"</t>
  </si>
  <si>
    <t xml:space="preserve">"Санаторий  "Волга " </t>
  </si>
  <si>
    <t>"Санаторий  "Чебаркульский"</t>
  </si>
  <si>
    <t xml:space="preserve">"Санаторий "Ельцовка" </t>
  </si>
  <si>
    <t>"Санаторий "Кульдурский"</t>
  </si>
  <si>
    <t xml:space="preserve">"Санаторий "Океанский" </t>
  </si>
  <si>
    <t>Санаторий "Хабаровский "</t>
  </si>
  <si>
    <t>Санаторий "Шмаковский"</t>
  </si>
  <si>
    <t>"Санаторий "Паратунка"</t>
  </si>
  <si>
    <t xml:space="preserve">"Дом отдыха "Сокол" </t>
  </si>
  <si>
    <t>"Санаторий Ессентукский"</t>
  </si>
  <si>
    <t xml:space="preserve"> "Центральный военный детский санаторий" </t>
  </si>
  <si>
    <t xml:space="preserve">"Санаторий "Кисловодский" </t>
  </si>
  <si>
    <t>"Санаторий "Пятигорский"</t>
  </si>
  <si>
    <t xml:space="preserve">"Санаторий "Дивноморское" </t>
  </si>
  <si>
    <t>"Санаторий "Золотой берег"</t>
  </si>
  <si>
    <t>"Дом отдыха "Баргузин"</t>
  </si>
  <si>
    <t>"Дом отдыха "Бетта"</t>
  </si>
  <si>
    <t xml:space="preserve">"Санаторий "Архангельское" </t>
  </si>
  <si>
    <t xml:space="preserve">"Санаторий "Слободка" </t>
  </si>
  <si>
    <t xml:space="preserve">"Дом отдыха "Космодром" </t>
  </si>
  <si>
    <t>"Санаторий "Марфинский"</t>
  </si>
  <si>
    <t>"Дом отдыха "Можайский"</t>
  </si>
  <si>
    <t>"Санаторий "Звенигородский"</t>
  </si>
  <si>
    <t>"Санаторий "Солнечногорский"</t>
  </si>
  <si>
    <t>"Санаторий "Приозерский"</t>
  </si>
  <si>
    <t>"Санаторий "Тарховский"</t>
  </si>
  <si>
    <t>СКК "Сочинский"</t>
  </si>
  <si>
    <t xml:space="preserve">"Санаторий "Аврора" </t>
  </si>
  <si>
    <t>"Санаторий "Янтарь"</t>
  </si>
  <si>
    <t>"Санаторий Сочинский"</t>
  </si>
  <si>
    <t>"Санаторий "Чемитоквадже"</t>
  </si>
  <si>
    <t xml:space="preserve">"Санаторий "Лазурный Берег" </t>
  </si>
  <si>
    <t>Четырехместный однокомнатный без удовств (ст-ть путевки)</t>
  </si>
  <si>
    <t>"База отдыха "Щук-озеро"</t>
  </si>
  <si>
    <t>Двухместный двухкомнатный люкс (ст-ть путевки)</t>
  </si>
  <si>
    <t>Двухместный однокомнатный номер смежный (ст-ть путевки)</t>
  </si>
  <si>
    <t>Четырехместный трехкомнатный номер люкс (ст-ть путевки)</t>
  </si>
  <si>
    <t>Двухместный трехкомнатный номер люкс (ст-ть путевки)</t>
  </si>
  <si>
    <t>Двухместный двухкомнатный номер люкс (ст-ть путевки)</t>
  </si>
  <si>
    <t>18/</t>
  </si>
  <si>
    <t>Одноместный однокомнатный повышенной комфортности (ст-ть путевки)</t>
  </si>
  <si>
    <t>"Ялта" МО РФ (ст-ть путевки с НДС)</t>
  </si>
  <si>
    <t xml:space="preserve">"Дом отдыха "Подмосковье" </t>
  </si>
  <si>
    <t>Двухместный однокомнатный номер  повышенной комфортности (ст-ть путевки)</t>
  </si>
  <si>
    <t xml:space="preserve">Двухместный двухкомнатный номер   без удобств (ст-ть путевки) </t>
  </si>
  <si>
    <t xml:space="preserve">Двухместный трехкомнатный номер повышенной комфортности  (ст-ть путевки)  </t>
  </si>
  <si>
    <t xml:space="preserve">Двухместный двухкомнатный номер (ст-ть путевки) </t>
  </si>
  <si>
    <t>стоимость путевки для лиц, указанных п.4 ст.16 Федерального закона от 8.11. 2011 г. N 309-ФЗ   (руб.)
 2012 год</t>
  </si>
  <si>
    <t>Четырехместный трехкомнатный люкс (ст-ть путевки)</t>
  </si>
  <si>
    <t>"Санаторий Сочинский" 7 корпус</t>
  </si>
  <si>
    <t>Дополнительное место</t>
  </si>
  <si>
    <t>ФБУ  "Санаторно-курортный комплекс  СКК "Подмосковье"</t>
  </si>
  <si>
    <t>ФБУ  "Санаторно-курортный комплекс "Сочинский"</t>
  </si>
  <si>
    <t xml:space="preserve"> ФБУ "Санаторно-курортный комплекс "Северокавказский"</t>
  </si>
  <si>
    <t xml:space="preserve">  ФБУ "Санпаторно-курортный комплекс  " Анапский"</t>
  </si>
  <si>
    <t>ФБУ "Санаторно-курортный комплекс "Дальневосточный"</t>
  </si>
  <si>
    <t xml:space="preserve"> ФБУ "Санаторно-курортный комплекс "Западный"</t>
  </si>
  <si>
    <t xml:space="preserve">ФГУ "Светлогорский ВС" </t>
  </si>
  <si>
    <t>ФБУ "Санаторно-курортный комплекс  "Приволжский"</t>
  </si>
  <si>
    <t xml:space="preserve"> ФБУ "Санаторно-курортный комплекс "Читинский</t>
  </si>
  <si>
    <t xml:space="preserve"> ФБУ  "Санаторно-курортный комплекс "Южный"</t>
  </si>
  <si>
    <t>Стоимость путевки и длительность пребывания  в санаторно-курортных учреждениях Министерства обороны Российской Федерации на 2012 год (сезон)</t>
  </si>
  <si>
    <t>для лиц,указанных в п.б, в, Приказа Минобороны РФ от 15 марта 2011 г. N 333  (25%)</t>
  </si>
  <si>
    <t>для лиц,указанных в п.г (б), д, Приказа Минобороны РФ от 15 марта 2011 г. N 333   (50%)</t>
  </si>
  <si>
    <t>для гражданских служащих (30%)</t>
  </si>
  <si>
    <t>ФБУ "Санаторно-курортный комплекс  "Читинский"</t>
  </si>
  <si>
    <t xml:space="preserve"> ФБУ "Санаторно-курортный комплекс  "Приволжский"</t>
  </si>
  <si>
    <t>ФБУ "Санаторно-курортный комплекс "Западный"</t>
  </si>
  <si>
    <t>ФБУ  "Санаторно-курортный комплекс "Дальневосточный"</t>
  </si>
  <si>
    <t xml:space="preserve"> ФБУ "Санаторно-курортный комплекс "Подмосковье"</t>
  </si>
  <si>
    <t xml:space="preserve"> период с 1 июня по 30 сентября 2012 года</t>
  </si>
  <si>
    <t xml:space="preserve"> ФБУ "Санаторно-курортный комплекс  "Анапский"</t>
  </si>
  <si>
    <t>детям  военнослужащих Минобороны России до 18 лет, при наличии медицинских показателей   оказывают услугу в санаторно-курортном учреждении бесплатно .</t>
  </si>
  <si>
    <t>для лиц,указанных в п.г (б), д, Приказа Минобороны РФ от 15 марта 2011 г. N 333  (50%)</t>
  </si>
  <si>
    <t>с 1 января по 31 мая и с 1 октября по 31 декабря</t>
  </si>
  <si>
    <t>УТВЕРЖДАЮ
Министр обороны 
Российской Федерации                            _________А.Э. Сердюков                                       "___"  __________ 2011 г.</t>
  </si>
  <si>
    <t>Стоимость путевки и длительность пребывания в санаторно-курортных учреждениях для детей лиц, имеющих отношение к Министерству обороны Российской Федерации на 2012 год (несезон)</t>
  </si>
  <si>
    <t xml:space="preserve">ФБУ "Светлогорский ВС" </t>
  </si>
  <si>
    <t xml:space="preserve">Двухместный однокомнатный номер  (ст-ть путевки)  </t>
  </si>
  <si>
    <t xml:space="preserve">Одноместный однокомнатный номер  (ст-ть путевки)  </t>
  </si>
  <si>
    <t xml:space="preserve">Двухместный трехкомнатный номер люкс  (ст-ть путевки)  </t>
  </si>
  <si>
    <t xml:space="preserve">Трехместный однокомнатный номер   (ст-ть путевки)  </t>
  </si>
  <si>
    <t xml:space="preserve">Дополнительное место </t>
  </si>
  <si>
    <t>"Санаторий Сочинский" корпуса 3, 4, 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</si>
</sst>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0"/>
    <numFmt numFmtId="170" formatCode="0.0000000"/>
    <numFmt numFmtId="171" formatCode="0.00000"/>
    <numFmt numFmtId="172" formatCode="0.0000"/>
    <numFmt numFmtId="173" formatCode="0.000"/>
    <numFmt numFmtId="174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2" fillId="0" borderId="0" xfId="53" applyFont="1" applyBorder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>
      <alignment/>
      <protection/>
    </xf>
    <xf numFmtId="0" fontId="2" fillId="0" borderId="0" xfId="53" applyFont="1" applyAlignment="1">
      <alignment horizontal="left" wrapText="1"/>
      <protection/>
    </xf>
    <xf numFmtId="0" fontId="0" fillId="0" borderId="0" xfId="53" applyFont="1" applyBorder="1">
      <alignment/>
      <protection/>
    </xf>
    <xf numFmtId="0" fontId="2" fillId="0" borderId="10" xfId="53" applyFont="1" applyBorder="1" applyAlignment="1">
      <alignment wrapText="1"/>
      <protection/>
    </xf>
    <xf numFmtId="0" fontId="0" fillId="0" borderId="0" xfId="53" applyFont="1" applyBorder="1" applyAlignment="1">
      <alignment wrapText="1"/>
      <protection/>
    </xf>
    <xf numFmtId="0" fontId="2" fillId="0" borderId="11" xfId="53" applyFont="1" applyBorder="1" applyAlignment="1">
      <alignment wrapText="1"/>
      <protection/>
    </xf>
    <xf numFmtId="0" fontId="3" fillId="0" borderId="0" xfId="0" applyFont="1" applyBorder="1" applyAlignment="1">
      <alignment wrapText="1"/>
    </xf>
    <xf numFmtId="0" fontId="7" fillId="0" borderId="0" xfId="53" applyFont="1" applyAlignment="1">
      <alignment/>
      <protection/>
    </xf>
    <xf numFmtId="3" fontId="7" fillId="0" borderId="0" xfId="53" applyNumberFormat="1" applyFont="1" applyAlignment="1">
      <alignment/>
      <protection/>
    </xf>
    <xf numFmtId="0" fontId="9" fillId="0" borderId="0" xfId="53" applyFont="1" applyBorder="1" applyAlignment="1">
      <alignment horizontal="center" vertical="center" wrapText="1"/>
      <protection/>
    </xf>
    <xf numFmtId="14" fontId="10" fillId="0" borderId="12" xfId="53" applyNumberFormat="1" applyFont="1" applyBorder="1" applyAlignment="1">
      <alignment vertical="center" wrapText="1"/>
      <protection/>
    </xf>
    <xf numFmtId="0" fontId="10" fillId="0" borderId="12" xfId="53" applyNumberFormat="1" applyFont="1" applyBorder="1" applyAlignment="1">
      <alignment horizontal="center" vertical="center"/>
      <protection/>
    </xf>
    <xf numFmtId="3" fontId="10" fillId="0" borderId="12" xfId="53" applyNumberFormat="1" applyFont="1" applyBorder="1" applyAlignment="1">
      <alignment horizontal="center" vertical="center" wrapText="1"/>
      <protection/>
    </xf>
    <xf numFmtId="14" fontId="10" fillId="0" borderId="12" xfId="53" applyNumberFormat="1" applyFont="1" applyBorder="1" applyAlignment="1">
      <alignment horizontal="left" vertical="center" wrapText="1"/>
      <protection/>
    </xf>
    <xf numFmtId="14" fontId="10" fillId="0" borderId="13" xfId="53" applyNumberFormat="1" applyFont="1" applyBorder="1" applyAlignment="1">
      <alignment horizontal="left" vertical="center" wrapText="1"/>
      <protection/>
    </xf>
    <xf numFmtId="0" fontId="10" fillId="0" borderId="12" xfId="53" applyNumberFormat="1" applyFont="1" applyBorder="1" applyAlignment="1">
      <alignment horizontal="center" vertical="center" wrapText="1"/>
      <protection/>
    </xf>
    <xf numFmtId="14" fontId="9" fillId="0" borderId="12" xfId="53" applyNumberFormat="1" applyFont="1" applyBorder="1" applyAlignment="1">
      <alignment horizontal="left" vertical="center"/>
      <protection/>
    </xf>
    <xf numFmtId="3" fontId="10" fillId="0" borderId="13" xfId="53" applyNumberFormat="1" applyFont="1" applyBorder="1" applyAlignment="1">
      <alignment horizontal="center" vertical="center" wrapText="1"/>
      <protection/>
    </xf>
    <xf numFmtId="3" fontId="9" fillId="0" borderId="12" xfId="53" applyNumberFormat="1" applyFont="1" applyBorder="1" applyAlignment="1">
      <alignment horizontal="left" vertical="center"/>
      <protection/>
    </xf>
    <xf numFmtId="3" fontId="10" fillId="0" borderId="12" xfId="53" applyNumberFormat="1" applyFont="1" applyBorder="1" applyAlignment="1">
      <alignment horizontal="center" vertical="center"/>
      <protection/>
    </xf>
    <xf numFmtId="14" fontId="10" fillId="0" borderId="13" xfId="53" applyNumberFormat="1" applyFont="1" applyBorder="1" applyAlignment="1">
      <alignment vertical="center" wrapText="1"/>
      <protection/>
    </xf>
    <xf numFmtId="14" fontId="10" fillId="0" borderId="14" xfId="53" applyNumberFormat="1" applyFont="1" applyBorder="1" applyAlignment="1">
      <alignment vertical="center" wrapText="1"/>
      <protection/>
    </xf>
    <xf numFmtId="14" fontId="10" fillId="0" borderId="15" xfId="53" applyNumberFormat="1" applyFont="1" applyBorder="1" applyAlignment="1">
      <alignment vertical="center" wrapText="1"/>
      <protection/>
    </xf>
    <xf numFmtId="0" fontId="10" fillId="0" borderId="15" xfId="53" applyNumberFormat="1" applyFont="1" applyBorder="1" applyAlignment="1">
      <alignment horizontal="center" vertical="center" wrapText="1"/>
      <protection/>
    </xf>
    <xf numFmtId="3" fontId="10" fillId="0" borderId="15" xfId="53" applyNumberFormat="1" applyFont="1" applyBorder="1" applyAlignment="1">
      <alignment horizontal="center" vertical="center" wrapText="1"/>
      <protection/>
    </xf>
    <xf numFmtId="3" fontId="10" fillId="0" borderId="16" xfId="53" applyNumberFormat="1" applyFont="1" applyBorder="1" applyAlignment="1">
      <alignment horizontal="center" vertical="center" wrapText="1"/>
      <protection/>
    </xf>
    <xf numFmtId="0" fontId="10" fillId="0" borderId="13" xfId="53" applyNumberFormat="1" applyFont="1" applyBorder="1" applyAlignment="1">
      <alignment horizontal="center" vertical="center" wrapText="1"/>
      <protection/>
    </xf>
    <xf numFmtId="1" fontId="10" fillId="0" borderId="13" xfId="53" applyNumberFormat="1" applyFont="1" applyBorder="1" applyAlignment="1">
      <alignment vertical="center" wrapText="1"/>
      <protection/>
    </xf>
    <xf numFmtId="1" fontId="10" fillId="0" borderId="12" xfId="53" applyNumberFormat="1" applyFont="1" applyBorder="1" applyAlignment="1">
      <alignment horizontal="center" vertical="center" wrapText="1"/>
      <protection/>
    </xf>
    <xf numFmtId="1" fontId="10" fillId="0" borderId="12" xfId="53" applyNumberFormat="1" applyFont="1" applyBorder="1" applyAlignment="1">
      <alignment horizontal="left" vertical="center" wrapText="1"/>
      <protection/>
    </xf>
    <xf numFmtId="1" fontId="10" fillId="0" borderId="12" xfId="53" applyNumberFormat="1" applyFont="1" applyBorder="1" applyAlignment="1">
      <alignment vertical="center" wrapText="1"/>
      <protection/>
    </xf>
    <xf numFmtId="1" fontId="10" fillId="0" borderId="15" xfId="53" applyNumberFormat="1" applyFont="1" applyBorder="1" applyAlignment="1">
      <alignment vertical="center" wrapText="1"/>
      <protection/>
    </xf>
    <xf numFmtId="1" fontId="10" fillId="0" borderId="15" xfId="53" applyNumberFormat="1" applyFont="1" applyBorder="1" applyAlignment="1">
      <alignment horizontal="center" vertical="center" wrapText="1"/>
      <protection/>
    </xf>
    <xf numFmtId="14" fontId="10" fillId="0" borderId="17" xfId="53" applyNumberFormat="1" applyFont="1" applyBorder="1" applyAlignment="1">
      <alignment vertical="center" wrapText="1"/>
      <protection/>
    </xf>
    <xf numFmtId="14" fontId="10" fillId="0" borderId="18" xfId="53" applyNumberFormat="1" applyFont="1" applyBorder="1" applyAlignment="1">
      <alignment vertical="center" wrapText="1"/>
      <protection/>
    </xf>
    <xf numFmtId="14" fontId="10" fillId="0" borderId="19" xfId="53" applyNumberFormat="1" applyFont="1" applyBorder="1" applyAlignment="1">
      <alignment vertical="center" wrapText="1"/>
      <protection/>
    </xf>
    <xf numFmtId="14" fontId="10" fillId="0" borderId="18" xfId="53" applyNumberFormat="1" applyFont="1" applyBorder="1" applyAlignment="1">
      <alignment horizontal="left" vertical="center" wrapText="1"/>
      <protection/>
    </xf>
    <xf numFmtId="1" fontId="10" fillId="0" borderId="13" xfId="53" applyNumberFormat="1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/>
      <protection/>
    </xf>
    <xf numFmtId="3" fontId="10" fillId="0" borderId="13" xfId="53" applyNumberFormat="1" applyFont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/>
      <protection/>
    </xf>
    <xf numFmtId="0" fontId="10" fillId="0" borderId="15" xfId="53" applyFont="1" applyBorder="1" applyAlignment="1">
      <alignment/>
      <protection/>
    </xf>
    <xf numFmtId="0" fontId="10" fillId="0" borderId="15" xfId="53" applyFont="1" applyBorder="1" applyAlignment="1">
      <alignment horizontal="center"/>
      <protection/>
    </xf>
    <xf numFmtId="3" fontId="10" fillId="0" borderId="15" xfId="53" applyNumberFormat="1" applyFont="1" applyBorder="1" applyAlignment="1">
      <alignment horizontal="center" vertical="center"/>
      <protection/>
    </xf>
    <xf numFmtId="3" fontId="9" fillId="0" borderId="0" xfId="53" applyNumberFormat="1" applyFont="1" applyBorder="1" applyAlignment="1">
      <alignment horizontal="center" vertical="center" wrapText="1"/>
      <protection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3" xfId="53" applyNumberFormat="1" applyFont="1" applyBorder="1" applyAlignment="1">
      <alignment horizontal="center"/>
      <protection/>
    </xf>
    <xf numFmtId="3" fontId="10" fillId="0" borderId="12" xfId="53" applyNumberFormat="1" applyFont="1" applyBorder="1" applyAlignment="1">
      <alignment horizontal="center"/>
      <protection/>
    </xf>
    <xf numFmtId="3" fontId="10" fillId="0" borderId="15" xfId="53" applyNumberFormat="1" applyFont="1" applyBorder="1" applyAlignment="1">
      <alignment horizontal="center"/>
      <protection/>
    </xf>
    <xf numFmtId="3" fontId="10" fillId="0" borderId="14" xfId="53" applyNumberFormat="1" applyFont="1" applyBorder="1" applyAlignment="1">
      <alignment horizontal="center" vertical="center"/>
      <protection/>
    </xf>
    <xf numFmtId="3" fontId="10" fillId="0" borderId="14" xfId="53" applyNumberFormat="1" applyFont="1" applyBorder="1" applyAlignment="1">
      <alignment horizontal="center" vertical="center" wrapText="1"/>
      <protection/>
    </xf>
    <xf numFmtId="3" fontId="10" fillId="0" borderId="14" xfId="53" applyNumberFormat="1" applyFont="1" applyBorder="1" applyAlignment="1">
      <alignment horizontal="center"/>
      <protection/>
    </xf>
    <xf numFmtId="3" fontId="10" fillId="0" borderId="13" xfId="53" applyNumberFormat="1" applyFont="1" applyBorder="1" applyAlignment="1">
      <alignment horizontal="center" vertical="top"/>
      <protection/>
    </xf>
    <xf numFmtId="3" fontId="10" fillId="0" borderId="14" xfId="0" applyNumberFormat="1" applyFont="1" applyBorder="1" applyAlignment="1">
      <alignment horizontal="center" vertical="center" wrapText="1"/>
    </xf>
    <xf numFmtId="0" fontId="10" fillId="0" borderId="14" xfId="53" applyNumberFormat="1" applyFont="1" applyBorder="1" applyAlignment="1">
      <alignment horizontal="center" vertical="center"/>
      <protection/>
    </xf>
    <xf numFmtId="14" fontId="10" fillId="0" borderId="20" xfId="53" applyNumberFormat="1" applyFont="1" applyBorder="1" applyAlignment="1">
      <alignment vertical="center" wrapText="1"/>
      <protection/>
    </xf>
    <xf numFmtId="0" fontId="10" fillId="0" borderId="14" xfId="53" applyNumberFormat="1" applyFont="1" applyBorder="1" applyAlignment="1">
      <alignment horizontal="center" vertical="center" wrapText="1"/>
      <protection/>
    </xf>
    <xf numFmtId="14" fontId="10" fillId="0" borderId="12" xfId="53" applyNumberFormat="1" applyFont="1" applyFill="1" applyBorder="1" applyAlignment="1">
      <alignment vertical="center" wrapText="1"/>
      <protection/>
    </xf>
    <xf numFmtId="3" fontId="8" fillId="0" borderId="0" xfId="53" applyNumberFormat="1" applyFont="1" applyAlignment="1">
      <alignment horizontal="center" vertical="top" wrapText="1"/>
      <protection/>
    </xf>
    <xf numFmtId="0" fontId="0" fillId="0" borderId="0" xfId="0" applyAlignment="1">
      <alignment wrapText="1"/>
    </xf>
    <xf numFmtId="14" fontId="9" fillId="0" borderId="21" xfId="53" applyNumberFormat="1" applyFont="1" applyBorder="1" applyAlignment="1">
      <alignment horizontal="center" vertical="top" wrapText="1"/>
      <protection/>
    </xf>
    <xf numFmtId="14" fontId="9" fillId="0" borderId="22" xfId="53" applyNumberFormat="1" applyFont="1" applyBorder="1" applyAlignment="1">
      <alignment horizontal="center" vertical="top" wrapText="1"/>
      <protection/>
    </xf>
    <xf numFmtId="0" fontId="9" fillId="0" borderId="21" xfId="53" applyFont="1" applyBorder="1" applyAlignment="1">
      <alignment horizontal="center" vertical="top" wrapText="1"/>
      <protection/>
    </xf>
    <xf numFmtId="0" fontId="9" fillId="0" borderId="22" xfId="53" applyFont="1" applyBorder="1" applyAlignment="1">
      <alignment horizontal="center" vertical="top" wrapText="1"/>
      <protection/>
    </xf>
    <xf numFmtId="0" fontId="9" fillId="33" borderId="23" xfId="53" applyFont="1" applyFill="1" applyBorder="1" applyAlignment="1">
      <alignment horizontal="center" vertical="top" wrapText="1"/>
      <protection/>
    </xf>
    <xf numFmtId="0" fontId="9" fillId="33" borderId="24" xfId="53" applyFont="1" applyFill="1" applyBorder="1" applyAlignment="1">
      <alignment horizontal="center" vertical="top" wrapText="1"/>
      <protection/>
    </xf>
    <xf numFmtId="14" fontId="9" fillId="0" borderId="23" xfId="53" applyNumberFormat="1" applyFont="1" applyBorder="1" applyAlignment="1">
      <alignment horizontal="center" vertical="top" wrapText="1"/>
      <protection/>
    </xf>
    <xf numFmtId="14" fontId="9" fillId="0" borderId="24" xfId="53" applyNumberFormat="1" applyFont="1" applyBorder="1" applyAlignment="1">
      <alignment horizontal="center" vertical="top" wrapText="1"/>
      <protection/>
    </xf>
    <xf numFmtId="3" fontId="9" fillId="0" borderId="21" xfId="53" applyNumberFormat="1" applyFont="1" applyBorder="1" applyAlignment="1">
      <alignment horizontal="center" vertical="top" wrapText="1"/>
      <protection/>
    </xf>
    <xf numFmtId="3" fontId="9" fillId="0" borderId="22" xfId="53" applyNumberFormat="1" applyFont="1" applyBorder="1" applyAlignment="1">
      <alignment horizontal="center" vertical="top" wrapText="1"/>
      <protection/>
    </xf>
    <xf numFmtId="14" fontId="9" fillId="0" borderId="23" xfId="53" applyNumberFormat="1" applyFont="1" applyBorder="1" applyAlignment="1">
      <alignment horizontal="center" vertical="center" wrapText="1"/>
      <protection/>
    </xf>
    <xf numFmtId="14" fontId="9" fillId="0" borderId="24" xfId="53" applyNumberFormat="1" applyFont="1" applyBorder="1" applyAlignment="1">
      <alignment horizontal="center" vertical="center" wrapText="1"/>
      <protection/>
    </xf>
    <xf numFmtId="3" fontId="10" fillId="0" borderId="25" xfId="53" applyNumberFormat="1" applyFont="1" applyBorder="1" applyAlignment="1">
      <alignment horizontal="center" vertical="center" wrapText="1"/>
      <protection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29" xfId="53" applyNumberFormat="1" applyFont="1" applyBorder="1" applyAlignment="1">
      <alignment horizontal="center" vertical="top" wrapText="1"/>
      <protection/>
    </xf>
    <xf numFmtId="0" fontId="9" fillId="0" borderId="22" xfId="53" applyNumberFormat="1" applyFont="1" applyBorder="1" applyAlignment="1">
      <alignment horizontal="center" vertical="top" wrapText="1"/>
      <protection/>
    </xf>
    <xf numFmtId="0" fontId="9" fillId="0" borderId="23" xfId="53" applyFont="1" applyBorder="1" applyAlignment="1">
      <alignment horizontal="center" vertical="top" wrapText="1"/>
      <protection/>
    </xf>
    <xf numFmtId="0" fontId="9" fillId="0" borderId="24" xfId="53" applyFont="1" applyBorder="1" applyAlignment="1">
      <alignment horizontal="center" vertical="top" wrapText="1"/>
      <protection/>
    </xf>
    <xf numFmtId="0" fontId="9" fillId="0" borderId="21" xfId="53" applyFont="1" applyBorder="1" applyAlignment="1">
      <alignment horizontal="center" wrapText="1"/>
      <protection/>
    </xf>
    <xf numFmtId="0" fontId="9" fillId="0" borderId="22" xfId="53" applyFont="1" applyBorder="1" applyAlignment="1">
      <alignment horizontal="center" wrapText="1"/>
      <protection/>
    </xf>
    <xf numFmtId="14" fontId="9" fillId="0" borderId="21" xfId="53" applyNumberFormat="1" applyFont="1" applyBorder="1" applyAlignment="1">
      <alignment horizontal="center" vertical="center" wrapText="1"/>
      <protection/>
    </xf>
    <xf numFmtId="14" fontId="9" fillId="0" borderId="22" xfId="53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14" fontId="10" fillId="0" borderId="15" xfId="53" applyNumberFormat="1" applyFont="1" applyBorder="1" applyAlignment="1">
      <alignment horizontal="center" vertical="center" wrapText="1"/>
      <protection/>
    </xf>
    <xf numFmtId="14" fontId="10" fillId="0" borderId="16" xfId="53" applyNumberFormat="1" applyFont="1" applyBorder="1" applyAlignment="1">
      <alignment horizontal="center" vertical="center" wrapText="1"/>
      <protection/>
    </xf>
    <xf numFmtId="3" fontId="10" fillId="0" borderId="15" xfId="53" applyNumberFormat="1" applyFont="1" applyBorder="1" applyAlignment="1">
      <alignment horizontal="center" vertical="center" textRotation="90" wrapText="1"/>
      <protection/>
    </xf>
    <xf numFmtId="3" fontId="10" fillId="0" borderId="16" xfId="53" applyNumberFormat="1" applyFont="1" applyBorder="1" applyAlignment="1">
      <alignment horizontal="center" vertical="center" textRotation="90" wrapText="1"/>
      <protection/>
    </xf>
    <xf numFmtId="0" fontId="9" fillId="0" borderId="30" xfId="53" applyFont="1" applyBorder="1" applyAlignment="1">
      <alignment horizontal="center" vertical="top" wrapText="1"/>
      <protection/>
    </xf>
    <xf numFmtId="0" fontId="9" fillId="0" borderId="31" xfId="53" applyFont="1" applyBorder="1" applyAlignment="1">
      <alignment horizontal="center" vertical="top" wrapText="1"/>
      <protection/>
    </xf>
    <xf numFmtId="3" fontId="10" fillId="0" borderId="32" xfId="0" applyNumberFormat="1" applyFont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center" vertical="center" wrapText="1"/>
    </xf>
    <xf numFmtId="3" fontId="9" fillId="0" borderId="23" xfId="53" applyNumberFormat="1" applyFont="1" applyBorder="1" applyAlignment="1">
      <alignment horizontal="center" vertical="top" wrapText="1"/>
      <protection/>
    </xf>
    <xf numFmtId="3" fontId="9" fillId="0" borderId="24" xfId="53" applyNumberFormat="1" applyFont="1" applyBorder="1" applyAlignment="1">
      <alignment horizontal="center" vertical="top" wrapText="1"/>
      <protection/>
    </xf>
    <xf numFmtId="3" fontId="9" fillId="0" borderId="34" xfId="53" applyNumberFormat="1" applyFont="1" applyBorder="1" applyAlignment="1">
      <alignment horizontal="center" vertical="top" wrapText="1"/>
      <protection/>
    </xf>
    <xf numFmtId="14" fontId="9" fillId="0" borderId="34" xfId="53" applyNumberFormat="1" applyFont="1" applyBorder="1" applyAlignment="1">
      <alignment horizontal="center" vertical="center" wrapText="1"/>
      <protection/>
    </xf>
    <xf numFmtId="14" fontId="9" fillId="0" borderId="34" xfId="53" applyNumberFormat="1" applyFont="1" applyBorder="1" applyAlignment="1">
      <alignment horizontal="center" vertical="top" wrapText="1"/>
      <protection/>
    </xf>
    <xf numFmtId="0" fontId="9" fillId="0" borderId="34" xfId="53" applyFont="1" applyBorder="1" applyAlignment="1">
      <alignment horizontal="center" vertical="top" wrapText="1"/>
      <protection/>
    </xf>
    <xf numFmtId="0" fontId="9" fillId="33" borderId="34" xfId="53" applyFont="1" applyFill="1" applyBorder="1" applyAlignment="1">
      <alignment horizontal="center" vertical="top" wrapText="1"/>
      <protection/>
    </xf>
    <xf numFmtId="0" fontId="9" fillId="0" borderId="23" xfId="53" applyFont="1" applyBorder="1" applyAlignment="1">
      <alignment horizontal="center" wrapText="1"/>
      <protection/>
    </xf>
    <xf numFmtId="0" fontId="9" fillId="0" borderId="24" xfId="53" applyFont="1" applyBorder="1" applyAlignment="1">
      <alignment horizontal="center" wrapText="1"/>
      <protection/>
    </xf>
    <xf numFmtId="0" fontId="9" fillId="0" borderId="34" xfId="53" applyFont="1" applyBorder="1" applyAlignment="1">
      <alignment horizontal="center" wrapText="1"/>
      <protection/>
    </xf>
    <xf numFmtId="0" fontId="9" fillId="0" borderId="35" xfId="53" applyNumberFormat="1" applyFont="1" applyBorder="1" applyAlignment="1">
      <alignment horizontal="center" vertical="top" wrapText="1"/>
      <protection/>
    </xf>
    <xf numFmtId="0" fontId="9" fillId="0" borderId="24" xfId="53" applyNumberFormat="1" applyFont="1" applyBorder="1" applyAlignment="1">
      <alignment horizontal="center" vertical="top" wrapText="1"/>
      <protection/>
    </xf>
    <xf numFmtId="0" fontId="9" fillId="0" borderId="36" xfId="53" applyNumberFormat="1" applyFont="1" applyBorder="1" applyAlignment="1">
      <alignment horizontal="center" vertical="top" wrapText="1"/>
      <protection/>
    </xf>
    <xf numFmtId="14" fontId="9" fillId="0" borderId="37" xfId="53" applyNumberFormat="1" applyFont="1" applyBorder="1" applyAlignment="1">
      <alignment horizontal="center" vertical="center" wrapText="1"/>
      <protection/>
    </xf>
    <xf numFmtId="14" fontId="9" fillId="0" borderId="26" xfId="53" applyNumberFormat="1" applyFont="1" applyBorder="1" applyAlignment="1">
      <alignment horizontal="center" vertical="center" wrapText="1"/>
      <protection/>
    </xf>
    <xf numFmtId="14" fontId="9" fillId="0" borderId="38" xfId="53" applyNumberFormat="1" applyFont="1" applyBorder="1" applyAlignment="1">
      <alignment horizontal="center" vertical="center" wrapText="1"/>
      <protection/>
    </xf>
    <xf numFmtId="14" fontId="10" fillId="0" borderId="39" xfId="53" applyNumberFormat="1" applyFont="1" applyBorder="1" applyAlignment="1">
      <alignment horizontal="center" vertical="center" wrapText="1"/>
      <protection/>
    </xf>
    <xf numFmtId="0" fontId="10" fillId="0" borderId="15" xfId="53" applyFont="1" applyBorder="1" applyAlignment="1">
      <alignment horizontal="center" vertical="center" textRotation="90" wrapText="1"/>
      <protection/>
    </xf>
    <xf numFmtId="0" fontId="10" fillId="0" borderId="39" xfId="53" applyFont="1" applyBorder="1" applyAlignment="1">
      <alignment horizontal="center" vertical="center" textRotation="90" wrapText="1"/>
      <protection/>
    </xf>
    <xf numFmtId="3" fontId="10" fillId="0" borderId="39" xfId="53" applyNumberFormat="1" applyFont="1" applyBorder="1" applyAlignment="1">
      <alignment horizontal="center" vertical="center" textRotation="90" wrapText="1"/>
      <protection/>
    </xf>
    <xf numFmtId="3" fontId="10" fillId="0" borderId="12" xfId="53" applyNumberFormat="1" applyFont="1" applyBorder="1" applyAlignment="1">
      <alignment horizontal="center" vertical="top" wrapText="1"/>
      <protection/>
    </xf>
    <xf numFmtId="0" fontId="9" fillId="0" borderId="40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view="pageBreakPreview" zoomScale="80" zoomScaleSheetLayoutView="80" zoomScalePageLayoutView="0" workbookViewId="0" topLeftCell="A1">
      <selection activeCell="A2" sqref="A2:IV2"/>
    </sheetView>
  </sheetViews>
  <sheetFormatPr defaultColWidth="9.140625" defaultRowHeight="12.75"/>
  <cols>
    <col min="1" max="1" width="60.8515625" style="12" customWidth="1"/>
    <col min="2" max="2" width="7.28125" style="13" customWidth="1"/>
    <col min="3" max="3" width="18.140625" style="13" customWidth="1"/>
    <col min="4" max="4" width="20.28125" style="13" customWidth="1"/>
    <col min="5" max="5" width="36.00390625" style="1" customWidth="1"/>
    <col min="6" max="6" width="18.140625" style="1" customWidth="1"/>
    <col min="7" max="16384" width="9.140625" style="1" customWidth="1"/>
  </cols>
  <sheetData>
    <row r="1" spans="2:4" ht="142.5" customHeight="1">
      <c r="B1" s="63" t="s">
        <v>130</v>
      </c>
      <c r="C1" s="64"/>
      <c r="D1" s="64"/>
    </row>
    <row r="2" spans="1:8" s="4" customFormat="1" ht="102" customHeight="1">
      <c r="A2" s="91" t="s">
        <v>131</v>
      </c>
      <c r="B2" s="91"/>
      <c r="C2" s="91"/>
      <c r="D2" s="91"/>
      <c r="E2" s="6"/>
      <c r="F2" s="6"/>
      <c r="G2" s="6"/>
      <c r="H2" s="6"/>
    </row>
    <row r="3" spans="1:8" s="4" customFormat="1" ht="15" customHeight="1" hidden="1">
      <c r="A3" s="14"/>
      <c r="B3" s="49"/>
      <c r="C3" s="49"/>
      <c r="D3" s="49"/>
      <c r="E3" s="5"/>
      <c r="F3" s="5"/>
      <c r="G3" s="5"/>
      <c r="H3" s="5"/>
    </row>
    <row r="4" spans="1:8" s="4" customFormat="1" ht="15" customHeight="1" hidden="1">
      <c r="A4" s="14"/>
      <c r="B4" s="49"/>
      <c r="C4" s="49"/>
      <c r="D4" s="49"/>
      <c r="E4" s="5"/>
      <c r="F4" s="5"/>
      <c r="G4" s="5" t="s">
        <v>13</v>
      </c>
      <c r="H4" s="5"/>
    </row>
    <row r="5" spans="1:8" s="4" customFormat="1" ht="15" customHeight="1" hidden="1">
      <c r="A5" s="14"/>
      <c r="B5" s="49"/>
      <c r="C5" s="49"/>
      <c r="D5" s="49"/>
      <c r="E5" s="5"/>
      <c r="F5" s="5"/>
      <c r="G5" s="5"/>
      <c r="H5" s="5"/>
    </row>
    <row r="6" spans="1:8" s="4" customFormat="1" ht="15" customHeight="1" hidden="1">
      <c r="A6" s="14"/>
      <c r="B6" s="49"/>
      <c r="C6" s="49"/>
      <c r="D6" s="49"/>
      <c r="E6" s="5"/>
      <c r="F6" s="5"/>
      <c r="G6" s="5"/>
      <c r="H6" s="5"/>
    </row>
    <row r="7" spans="1:8" s="4" customFormat="1" ht="15" customHeight="1" hidden="1">
      <c r="A7" s="14"/>
      <c r="B7" s="49"/>
      <c r="C7" s="49"/>
      <c r="D7" s="49"/>
      <c r="E7" s="5"/>
      <c r="F7" s="5"/>
      <c r="G7" s="5"/>
      <c r="H7" s="5"/>
    </row>
    <row r="8" spans="1:8" s="4" customFormat="1" ht="28.5" customHeight="1">
      <c r="A8" s="92" t="s">
        <v>0</v>
      </c>
      <c r="B8" s="94" t="s">
        <v>1</v>
      </c>
      <c r="C8" s="98" t="s">
        <v>129</v>
      </c>
      <c r="D8" s="99"/>
      <c r="E8" s="5"/>
      <c r="F8" s="5"/>
      <c r="G8" s="5"/>
      <c r="H8" s="5"/>
    </row>
    <row r="9" spans="1:9" s="4" customFormat="1" ht="126.75" customHeight="1" thickBot="1">
      <c r="A9" s="93"/>
      <c r="B9" s="95"/>
      <c r="C9" s="50" t="s">
        <v>102</v>
      </c>
      <c r="D9" s="50" t="s">
        <v>128</v>
      </c>
      <c r="E9" s="9"/>
      <c r="F9" s="9"/>
      <c r="G9" s="9"/>
      <c r="H9" s="9"/>
      <c r="I9" s="7"/>
    </row>
    <row r="10" spans="1:9" s="4" customFormat="1" ht="24" customHeight="1" thickBot="1">
      <c r="A10" s="96" t="s">
        <v>106</v>
      </c>
      <c r="B10" s="97"/>
      <c r="C10" s="97"/>
      <c r="D10" s="97"/>
      <c r="E10" s="9"/>
      <c r="F10" s="9"/>
      <c r="G10" s="9"/>
      <c r="H10" s="9"/>
      <c r="I10" s="7"/>
    </row>
    <row r="11" spans="1:9" s="4" customFormat="1" ht="24" customHeight="1" thickBot="1">
      <c r="A11" s="89" t="s">
        <v>75</v>
      </c>
      <c r="B11" s="90"/>
      <c r="C11" s="90"/>
      <c r="D11" s="90"/>
      <c r="E11" s="9"/>
      <c r="F11" s="9"/>
      <c r="G11" s="9"/>
      <c r="H11" s="9"/>
      <c r="I11" s="7"/>
    </row>
    <row r="12" spans="1:9" s="4" customFormat="1" ht="21.75" customHeight="1">
      <c r="A12" s="25" t="s">
        <v>8</v>
      </c>
      <c r="B12" s="51">
        <v>21</v>
      </c>
      <c r="C12" s="22">
        <f>42000*1.06-9450</f>
        <v>35070</v>
      </c>
      <c r="D12" s="22">
        <f aca="true" t="shared" si="0" ref="D12:D18">C12*50/100</f>
        <v>17535</v>
      </c>
      <c r="E12" s="9"/>
      <c r="F12" s="9"/>
      <c r="G12" s="9"/>
      <c r="H12" s="9"/>
      <c r="I12" s="7"/>
    </row>
    <row r="13" spans="1:9" s="4" customFormat="1" ht="19.5" customHeight="1">
      <c r="A13" s="18" t="s">
        <v>9</v>
      </c>
      <c r="B13" s="52">
        <v>21</v>
      </c>
      <c r="C13" s="22">
        <f>46878-9450</f>
        <v>37428</v>
      </c>
      <c r="D13" s="22">
        <f t="shared" si="0"/>
        <v>18714</v>
      </c>
      <c r="E13" s="9"/>
      <c r="F13" s="9"/>
      <c r="G13" s="9"/>
      <c r="H13" s="9"/>
      <c r="I13" s="7"/>
    </row>
    <row r="14" spans="1:9" s="4" customFormat="1" ht="34.5" customHeight="1">
      <c r="A14" s="15" t="s">
        <v>6</v>
      </c>
      <c r="B14" s="24">
        <v>21</v>
      </c>
      <c r="C14" s="22">
        <f>46878-9450</f>
        <v>37428</v>
      </c>
      <c r="D14" s="22">
        <f t="shared" si="0"/>
        <v>18714</v>
      </c>
      <c r="E14" s="9"/>
      <c r="F14" s="9"/>
      <c r="G14" s="9"/>
      <c r="H14" s="9"/>
      <c r="I14" s="7"/>
    </row>
    <row r="15" spans="1:9" s="4" customFormat="1" ht="26.25" customHeight="1">
      <c r="A15" s="15" t="s">
        <v>34</v>
      </c>
      <c r="B15" s="16">
        <v>21</v>
      </c>
      <c r="C15" s="17">
        <f>46878-9450</f>
        <v>37428</v>
      </c>
      <c r="D15" s="22">
        <f t="shared" si="0"/>
        <v>18714</v>
      </c>
      <c r="E15" s="9"/>
      <c r="F15" s="9"/>
      <c r="G15" s="9"/>
      <c r="H15" s="9"/>
      <c r="I15" s="7"/>
    </row>
    <row r="16" spans="1:9" s="4" customFormat="1" ht="36" customHeight="1">
      <c r="A16" s="15" t="s">
        <v>5</v>
      </c>
      <c r="B16" s="24">
        <v>21</v>
      </c>
      <c r="C16" s="22">
        <f>49237-9450</f>
        <v>39787</v>
      </c>
      <c r="D16" s="22">
        <f t="shared" si="0"/>
        <v>19893.5</v>
      </c>
      <c r="E16" s="9"/>
      <c r="F16" s="9"/>
      <c r="G16" s="9"/>
      <c r="H16" s="9"/>
      <c r="I16" s="7"/>
    </row>
    <row r="17" spans="1:9" s="4" customFormat="1" ht="21" customHeight="1">
      <c r="A17" s="15" t="s">
        <v>4</v>
      </c>
      <c r="B17" s="52">
        <v>21</v>
      </c>
      <c r="C17" s="22">
        <f>51595-9450</f>
        <v>42145</v>
      </c>
      <c r="D17" s="22">
        <f t="shared" si="0"/>
        <v>21072.5</v>
      </c>
      <c r="E17" s="9"/>
      <c r="F17" s="9"/>
      <c r="G17" s="9"/>
      <c r="H17" s="9"/>
      <c r="I17" s="7"/>
    </row>
    <row r="18" spans="1:9" s="4" customFormat="1" ht="26.25" customHeight="1">
      <c r="A18" s="27" t="s">
        <v>3</v>
      </c>
      <c r="B18" s="53">
        <v>21</v>
      </c>
      <c r="C18" s="29">
        <f>56312-9450</f>
        <v>46862</v>
      </c>
      <c r="D18" s="29">
        <f t="shared" si="0"/>
        <v>23431</v>
      </c>
      <c r="E18" s="9"/>
      <c r="F18" s="9"/>
      <c r="G18" s="9"/>
      <c r="H18" s="9"/>
      <c r="I18" s="7"/>
    </row>
    <row r="19" spans="1:9" s="4" customFormat="1" ht="26.25" customHeight="1" thickBot="1">
      <c r="A19" s="26" t="s">
        <v>105</v>
      </c>
      <c r="B19" s="54">
        <v>21</v>
      </c>
      <c r="C19" s="55">
        <v>11487</v>
      </c>
      <c r="D19" s="55">
        <v>11487</v>
      </c>
      <c r="E19" s="9"/>
      <c r="F19" s="9"/>
      <c r="G19" s="9"/>
      <c r="H19" s="9"/>
      <c r="I19" s="7"/>
    </row>
    <row r="20" spans="1:8" s="7" customFormat="1" ht="22.5" customHeight="1" thickBot="1">
      <c r="A20" s="89" t="s">
        <v>72</v>
      </c>
      <c r="B20" s="90"/>
      <c r="C20" s="90"/>
      <c r="D20" s="90"/>
      <c r="E20" s="9"/>
      <c r="F20" s="9"/>
      <c r="G20" s="9"/>
      <c r="H20" s="9"/>
    </row>
    <row r="21" spans="1:9" s="4" customFormat="1" ht="19.5" customHeight="1">
      <c r="A21" s="19" t="s">
        <v>8</v>
      </c>
      <c r="B21" s="22">
        <v>21</v>
      </c>
      <c r="C21" s="22">
        <f>46000*1.06-9450</f>
        <v>39310</v>
      </c>
      <c r="D21" s="22">
        <f aca="true" t="shared" si="1" ref="D21:D26">C21*50/100</f>
        <v>19655</v>
      </c>
      <c r="E21" s="9"/>
      <c r="F21" s="9"/>
      <c r="G21" s="9"/>
      <c r="H21" s="9"/>
      <c r="I21" s="7"/>
    </row>
    <row r="22" spans="1:9" s="4" customFormat="1" ht="18.75" customHeight="1">
      <c r="A22" s="18" t="s">
        <v>9</v>
      </c>
      <c r="B22" s="17">
        <v>21</v>
      </c>
      <c r="C22" s="22">
        <f>51542-9450</f>
        <v>42092</v>
      </c>
      <c r="D22" s="22">
        <f t="shared" si="1"/>
        <v>21046</v>
      </c>
      <c r="E22" s="9"/>
      <c r="F22" s="9"/>
      <c r="G22" s="9"/>
      <c r="H22" s="9"/>
      <c r="I22" s="7"/>
    </row>
    <row r="23" spans="1:9" s="4" customFormat="1" ht="36.75" customHeight="1">
      <c r="A23" s="18" t="s">
        <v>6</v>
      </c>
      <c r="B23" s="17">
        <v>21</v>
      </c>
      <c r="C23" s="22">
        <f>51542-9450</f>
        <v>42092</v>
      </c>
      <c r="D23" s="22">
        <f t="shared" si="1"/>
        <v>21046</v>
      </c>
      <c r="E23" s="9"/>
      <c r="F23" s="9"/>
      <c r="G23" s="9"/>
      <c r="H23" s="9"/>
      <c r="I23" s="7"/>
    </row>
    <row r="24" spans="1:9" s="4" customFormat="1" ht="36.75" customHeight="1">
      <c r="A24" s="18" t="s">
        <v>26</v>
      </c>
      <c r="B24" s="17">
        <v>21</v>
      </c>
      <c r="C24" s="22">
        <f>54325-9450</f>
        <v>44875</v>
      </c>
      <c r="D24" s="22">
        <f t="shared" si="1"/>
        <v>22437.5</v>
      </c>
      <c r="E24" s="9"/>
      <c r="F24" s="9"/>
      <c r="G24" s="9"/>
      <c r="H24" s="9"/>
      <c r="I24" s="7"/>
    </row>
    <row r="25" spans="1:9" s="4" customFormat="1" ht="21.75" customHeight="1">
      <c r="A25" s="18" t="s">
        <v>4</v>
      </c>
      <c r="B25" s="17">
        <v>21</v>
      </c>
      <c r="C25" s="22">
        <f>57107-9450</f>
        <v>47657</v>
      </c>
      <c r="D25" s="22">
        <f t="shared" si="1"/>
        <v>23828.5</v>
      </c>
      <c r="E25" s="9"/>
      <c r="F25" s="9"/>
      <c r="G25" s="9"/>
      <c r="H25" s="9"/>
      <c r="I25" s="7"/>
    </row>
    <row r="26" spans="1:9" s="4" customFormat="1" ht="21.75" customHeight="1">
      <c r="A26" s="18" t="s">
        <v>3</v>
      </c>
      <c r="B26" s="17">
        <v>21</v>
      </c>
      <c r="C26" s="22">
        <f>62672-9450</f>
        <v>53222</v>
      </c>
      <c r="D26" s="22">
        <f t="shared" si="1"/>
        <v>26611</v>
      </c>
      <c r="E26" s="9"/>
      <c r="F26" s="9"/>
      <c r="G26" s="9"/>
      <c r="H26" s="9"/>
      <c r="I26" s="7"/>
    </row>
    <row r="27" spans="1:9" s="4" customFormat="1" ht="25.5" customHeight="1" thickBot="1">
      <c r="A27" s="18" t="s">
        <v>105</v>
      </c>
      <c r="B27" s="17">
        <v>21</v>
      </c>
      <c r="C27" s="22">
        <v>11487</v>
      </c>
      <c r="D27" s="22">
        <v>11487</v>
      </c>
      <c r="E27" s="9"/>
      <c r="F27" s="9"/>
      <c r="G27" s="9"/>
      <c r="H27" s="9"/>
      <c r="I27" s="7"/>
    </row>
    <row r="28" spans="1:8" ht="30" customHeight="1" hidden="1">
      <c r="A28" s="21" t="s">
        <v>2</v>
      </c>
      <c r="B28" s="23"/>
      <c r="C28" s="22">
        <v>0</v>
      </c>
      <c r="D28" s="23"/>
      <c r="E28" s="8"/>
      <c r="F28" s="8"/>
      <c r="G28" s="8"/>
      <c r="H28" s="10"/>
    </row>
    <row r="29" spans="1:8" ht="25.5" customHeight="1" thickBot="1">
      <c r="A29" s="75" t="s">
        <v>73</v>
      </c>
      <c r="B29" s="76"/>
      <c r="C29" s="76"/>
      <c r="D29" s="76"/>
      <c r="E29" s="3"/>
      <c r="F29" s="3"/>
      <c r="G29" s="3"/>
      <c r="H29" s="3"/>
    </row>
    <row r="30" spans="1:8" ht="23.25" customHeight="1">
      <c r="A30" s="25" t="s">
        <v>8</v>
      </c>
      <c r="B30" s="51">
        <v>18</v>
      </c>
      <c r="C30" s="22">
        <f>23025-8100</f>
        <v>14925</v>
      </c>
      <c r="D30" s="22">
        <f aca="true" t="shared" si="2" ref="D30:D35">C30*50/100</f>
        <v>7462.5</v>
      </c>
      <c r="E30" s="3"/>
      <c r="F30" s="3"/>
      <c r="G30" s="3"/>
      <c r="H30" s="3"/>
    </row>
    <row r="31" spans="1:8" ht="37.5" customHeight="1">
      <c r="A31" s="18" t="s">
        <v>10</v>
      </c>
      <c r="B31" s="24">
        <v>18</v>
      </c>
      <c r="C31" s="22">
        <f>22517-8100</f>
        <v>14417</v>
      </c>
      <c r="D31" s="22">
        <f t="shared" si="2"/>
        <v>7208.5</v>
      </c>
      <c r="E31" s="3"/>
      <c r="F31" s="3"/>
      <c r="G31" s="3"/>
      <c r="H31" s="3"/>
    </row>
    <row r="32" spans="1:8" ht="37.5" customHeight="1">
      <c r="A32" s="15" t="s">
        <v>11</v>
      </c>
      <c r="B32" s="52">
        <v>18</v>
      </c>
      <c r="C32" s="22">
        <f>22000-8100</f>
        <v>13900</v>
      </c>
      <c r="D32" s="22">
        <f t="shared" si="2"/>
        <v>6950</v>
      </c>
      <c r="E32" s="3"/>
      <c r="F32" s="3"/>
      <c r="G32" s="3"/>
      <c r="H32" s="3"/>
    </row>
    <row r="33" spans="1:8" ht="19.5" customHeight="1">
      <c r="A33" s="18" t="s">
        <v>9</v>
      </c>
      <c r="B33" s="52">
        <v>18</v>
      </c>
      <c r="C33" s="22">
        <f>23533-8100</f>
        <v>15433</v>
      </c>
      <c r="D33" s="22">
        <f t="shared" si="2"/>
        <v>7716.5</v>
      </c>
      <c r="E33" s="3"/>
      <c r="F33" s="3"/>
      <c r="G33" s="3"/>
      <c r="H33" s="3"/>
    </row>
    <row r="34" spans="1:8" ht="33.75" customHeight="1">
      <c r="A34" s="15" t="s">
        <v>6</v>
      </c>
      <c r="B34" s="52">
        <v>18</v>
      </c>
      <c r="C34" s="22">
        <f>23533-8100</f>
        <v>15433</v>
      </c>
      <c r="D34" s="22">
        <f t="shared" si="2"/>
        <v>7716.5</v>
      </c>
      <c r="E34" s="3"/>
      <c r="F34" s="3"/>
      <c r="G34" s="3"/>
      <c r="H34" s="3"/>
    </row>
    <row r="35" spans="1:8" ht="21" customHeight="1">
      <c r="A35" s="15" t="s">
        <v>4</v>
      </c>
      <c r="B35" s="52">
        <v>18</v>
      </c>
      <c r="C35" s="22">
        <f>24549-8100</f>
        <v>16449</v>
      </c>
      <c r="D35" s="22">
        <f t="shared" si="2"/>
        <v>8224.5</v>
      </c>
      <c r="E35" s="3"/>
      <c r="F35" s="3"/>
      <c r="G35" s="3"/>
      <c r="H35" s="3"/>
    </row>
    <row r="36" spans="1:8" ht="21" customHeight="1" thickBot="1">
      <c r="A36" s="26" t="s">
        <v>105</v>
      </c>
      <c r="B36" s="56">
        <v>18</v>
      </c>
      <c r="C36" s="55">
        <v>9846</v>
      </c>
      <c r="D36" s="55">
        <v>9846</v>
      </c>
      <c r="E36" s="3"/>
      <c r="F36" s="3"/>
      <c r="G36" s="3"/>
      <c r="H36" s="3"/>
    </row>
    <row r="37" spans="1:8" ht="21" customHeight="1" thickBot="1">
      <c r="A37" s="89" t="s">
        <v>74</v>
      </c>
      <c r="B37" s="90"/>
      <c r="C37" s="90"/>
      <c r="D37" s="90"/>
      <c r="E37" s="3"/>
      <c r="F37" s="3"/>
      <c r="G37" s="3"/>
      <c r="H37" s="3"/>
    </row>
    <row r="38" spans="1:8" ht="32.25" customHeight="1">
      <c r="A38" s="19" t="s">
        <v>19</v>
      </c>
      <c r="B38" s="44">
        <v>14</v>
      </c>
      <c r="C38" s="22">
        <f>8600*1.06</f>
        <v>9116</v>
      </c>
      <c r="D38" s="22">
        <f>C38*50/100</f>
        <v>4558</v>
      </c>
      <c r="E38" s="3"/>
      <c r="F38" s="3"/>
      <c r="G38" s="3"/>
      <c r="H38" s="3"/>
    </row>
    <row r="39" spans="1:8" ht="18.75" customHeight="1">
      <c r="A39" s="18" t="s">
        <v>9</v>
      </c>
      <c r="B39" s="24">
        <v>14</v>
      </c>
      <c r="C39" s="22">
        <v>9583</v>
      </c>
      <c r="D39" s="22">
        <f>C39*50/100</f>
        <v>4791.5</v>
      </c>
      <c r="E39" s="3"/>
      <c r="F39" s="3"/>
      <c r="G39" s="3"/>
      <c r="H39" s="3"/>
    </row>
    <row r="40" spans="1:8" ht="32.25" customHeight="1">
      <c r="A40" s="15" t="s">
        <v>6</v>
      </c>
      <c r="B40" s="24">
        <v>14</v>
      </c>
      <c r="C40" s="22">
        <v>9583</v>
      </c>
      <c r="D40" s="22">
        <f>C40*50/100</f>
        <v>4791.5</v>
      </c>
      <c r="E40" s="3"/>
      <c r="F40" s="3"/>
      <c r="G40" s="3"/>
      <c r="H40" s="3"/>
    </row>
    <row r="41" spans="1:8" ht="39.75" customHeight="1" thickBot="1">
      <c r="A41" s="26" t="s">
        <v>5</v>
      </c>
      <c r="B41" s="54">
        <v>14</v>
      </c>
      <c r="C41" s="55">
        <v>9775</v>
      </c>
      <c r="D41" s="55">
        <f>C41*50/100</f>
        <v>4887.5</v>
      </c>
      <c r="E41" s="3"/>
      <c r="F41" s="3"/>
      <c r="G41" s="3"/>
      <c r="H41" s="3"/>
    </row>
    <row r="42" spans="1:4" ht="24.75" customHeight="1" thickBot="1">
      <c r="A42" s="89" t="s">
        <v>76</v>
      </c>
      <c r="B42" s="90"/>
      <c r="C42" s="90"/>
      <c r="D42" s="90"/>
    </row>
    <row r="43" spans="1:4" ht="22.5" customHeight="1">
      <c r="A43" s="25" t="s">
        <v>8</v>
      </c>
      <c r="B43" s="57">
        <v>14</v>
      </c>
      <c r="C43" s="22">
        <f>9900*1.06</f>
        <v>10494</v>
      </c>
      <c r="D43" s="22">
        <f aca="true" t="shared" si="3" ref="D43:D48">C43*50/100</f>
        <v>5247</v>
      </c>
    </row>
    <row r="44" spans="1:4" ht="30" customHeight="1">
      <c r="A44" s="18" t="s">
        <v>9</v>
      </c>
      <c r="B44" s="24">
        <v>14</v>
      </c>
      <c r="C44" s="22">
        <v>10778</v>
      </c>
      <c r="D44" s="22">
        <f t="shared" si="3"/>
        <v>5389</v>
      </c>
    </row>
    <row r="45" spans="1:4" ht="36" customHeight="1">
      <c r="A45" s="18" t="s">
        <v>12</v>
      </c>
      <c r="B45" s="24">
        <v>14</v>
      </c>
      <c r="C45" s="22">
        <v>7658</v>
      </c>
      <c r="D45" s="22">
        <f t="shared" si="3"/>
        <v>3829</v>
      </c>
    </row>
    <row r="46" spans="1:4" ht="27.75" customHeight="1">
      <c r="A46" s="15" t="s">
        <v>16</v>
      </c>
      <c r="B46" s="24">
        <v>14</v>
      </c>
      <c r="C46" s="22">
        <v>10778</v>
      </c>
      <c r="D46" s="22">
        <f t="shared" si="3"/>
        <v>5389</v>
      </c>
    </row>
    <row r="47" spans="1:4" ht="40.5" customHeight="1">
      <c r="A47" s="15" t="s">
        <v>5</v>
      </c>
      <c r="B47" s="24">
        <v>14</v>
      </c>
      <c r="C47" s="22">
        <v>11061</v>
      </c>
      <c r="D47" s="22">
        <f t="shared" si="3"/>
        <v>5530.5</v>
      </c>
    </row>
    <row r="48" spans="1:4" ht="37.5" customHeight="1" thickBot="1">
      <c r="A48" s="27" t="s">
        <v>7</v>
      </c>
      <c r="B48" s="48">
        <v>14</v>
      </c>
      <c r="C48" s="29">
        <v>7658</v>
      </c>
      <c r="D48" s="30">
        <f t="shared" si="3"/>
        <v>3829</v>
      </c>
    </row>
    <row r="49" spans="1:4" ht="25.5" customHeight="1" thickBot="1">
      <c r="A49" s="75" t="s">
        <v>77</v>
      </c>
      <c r="B49" s="76"/>
      <c r="C49" s="76"/>
      <c r="D49" s="76"/>
    </row>
    <row r="50" spans="1:4" ht="29.25" customHeight="1">
      <c r="A50" s="25" t="s">
        <v>8</v>
      </c>
      <c r="B50" s="51">
        <v>21</v>
      </c>
      <c r="C50" s="22">
        <f>26859-9450</f>
        <v>17409</v>
      </c>
      <c r="D50" s="22">
        <f aca="true" t="shared" si="4" ref="D50:D55">C50*50/100</f>
        <v>8704.5</v>
      </c>
    </row>
    <row r="51" spans="1:4" ht="27.75" customHeight="1">
      <c r="A51" s="18" t="s">
        <v>9</v>
      </c>
      <c r="B51" s="52">
        <v>21</v>
      </c>
      <c r="C51" s="22">
        <f>27451-9450</f>
        <v>18001</v>
      </c>
      <c r="D51" s="22">
        <f t="shared" si="4"/>
        <v>9000.5</v>
      </c>
    </row>
    <row r="52" spans="1:4" ht="36.75" customHeight="1">
      <c r="A52" s="15" t="s">
        <v>6</v>
      </c>
      <c r="B52" s="52">
        <v>21</v>
      </c>
      <c r="C52" s="22">
        <f>27451-9450</f>
        <v>18001</v>
      </c>
      <c r="D52" s="22">
        <f t="shared" si="4"/>
        <v>9000.5</v>
      </c>
    </row>
    <row r="53" spans="1:4" ht="36.75" customHeight="1">
      <c r="A53" s="15" t="s">
        <v>15</v>
      </c>
      <c r="B53" s="52">
        <v>21</v>
      </c>
      <c r="C53" s="22">
        <f>28043-9450</f>
        <v>18593</v>
      </c>
      <c r="D53" s="22">
        <f t="shared" si="4"/>
        <v>9296.5</v>
      </c>
    </row>
    <row r="54" spans="1:4" ht="29.25" customHeight="1">
      <c r="A54" s="15" t="s">
        <v>4</v>
      </c>
      <c r="B54" s="52">
        <v>21</v>
      </c>
      <c r="C54" s="22">
        <f>28636-9450</f>
        <v>19186</v>
      </c>
      <c r="D54" s="22">
        <f t="shared" si="4"/>
        <v>9593</v>
      </c>
    </row>
    <row r="55" spans="1:4" ht="31.5" customHeight="1">
      <c r="A55" s="27" t="s">
        <v>3</v>
      </c>
      <c r="B55" s="53">
        <v>21</v>
      </c>
      <c r="C55" s="29">
        <f>29820-9450</f>
        <v>20370</v>
      </c>
      <c r="D55" s="30">
        <f t="shared" si="4"/>
        <v>10185</v>
      </c>
    </row>
    <row r="56" spans="1:4" ht="31.5" customHeight="1" thickBot="1">
      <c r="A56" s="27" t="s">
        <v>105</v>
      </c>
      <c r="B56" s="53">
        <v>21</v>
      </c>
      <c r="C56" s="29">
        <v>11487</v>
      </c>
      <c r="D56" s="29">
        <v>11487</v>
      </c>
    </row>
    <row r="57" spans="1:4" ht="25.5" customHeight="1" thickBot="1">
      <c r="A57" s="75" t="s">
        <v>97</v>
      </c>
      <c r="B57" s="76"/>
      <c r="C57" s="76"/>
      <c r="D57" s="76"/>
    </row>
    <row r="58" spans="1:4" ht="30" customHeight="1">
      <c r="A58" s="25" t="s">
        <v>8</v>
      </c>
      <c r="B58" s="22">
        <v>14</v>
      </c>
      <c r="C58" s="22">
        <f>15000*1.06</f>
        <v>15900</v>
      </c>
      <c r="D58" s="22">
        <f aca="true" t="shared" si="5" ref="D58:D63">C58*50/100</f>
        <v>7950</v>
      </c>
    </row>
    <row r="59" spans="1:4" ht="33.75" customHeight="1">
      <c r="A59" s="18" t="s">
        <v>17</v>
      </c>
      <c r="B59" s="17">
        <v>14</v>
      </c>
      <c r="C59" s="22">
        <v>17548</v>
      </c>
      <c r="D59" s="22">
        <f t="shared" si="5"/>
        <v>8774</v>
      </c>
    </row>
    <row r="60" spans="1:4" ht="40.5" customHeight="1">
      <c r="A60" s="15" t="s">
        <v>6</v>
      </c>
      <c r="B60" s="17">
        <v>14</v>
      </c>
      <c r="C60" s="22">
        <v>16724</v>
      </c>
      <c r="D60" s="22">
        <f t="shared" si="5"/>
        <v>8362</v>
      </c>
    </row>
    <row r="61" spans="1:4" ht="42" customHeight="1">
      <c r="A61" s="15" t="s">
        <v>5</v>
      </c>
      <c r="B61" s="17">
        <v>14</v>
      </c>
      <c r="C61" s="22">
        <v>17548</v>
      </c>
      <c r="D61" s="22">
        <f t="shared" si="5"/>
        <v>8774</v>
      </c>
    </row>
    <row r="62" spans="1:4" ht="30" customHeight="1">
      <c r="A62" s="15" t="s">
        <v>92</v>
      </c>
      <c r="B62" s="17">
        <v>14</v>
      </c>
      <c r="C62" s="22">
        <v>20021</v>
      </c>
      <c r="D62" s="22">
        <f t="shared" si="5"/>
        <v>10010.5</v>
      </c>
    </row>
    <row r="63" spans="1:4" ht="30" customHeight="1" thickBot="1">
      <c r="A63" s="27" t="s">
        <v>18</v>
      </c>
      <c r="B63" s="29">
        <v>14</v>
      </c>
      <c r="C63" s="29">
        <v>15900</v>
      </c>
      <c r="D63" s="29">
        <f t="shared" si="5"/>
        <v>7950</v>
      </c>
    </row>
    <row r="64" spans="1:4" ht="24.75" customHeight="1" thickBot="1">
      <c r="A64" s="75" t="s">
        <v>78</v>
      </c>
      <c r="B64" s="76"/>
      <c r="C64" s="76"/>
      <c r="D64" s="76"/>
    </row>
    <row r="65" spans="1:4" ht="25.5" customHeight="1">
      <c r="A65" s="25" t="s">
        <v>8</v>
      </c>
      <c r="B65" s="22">
        <v>18</v>
      </c>
      <c r="C65" s="22">
        <f>25600*1.06-8100</f>
        <v>19036</v>
      </c>
      <c r="D65" s="22">
        <f aca="true" t="shared" si="6" ref="D65:D72">C65*50/100</f>
        <v>9518</v>
      </c>
    </row>
    <row r="66" spans="1:4" ht="33" customHeight="1">
      <c r="A66" s="18" t="s">
        <v>9</v>
      </c>
      <c r="B66" s="17">
        <v>18</v>
      </c>
      <c r="C66" s="22">
        <f>28055-8100</f>
        <v>19955</v>
      </c>
      <c r="D66" s="22">
        <f t="shared" si="6"/>
        <v>9977.5</v>
      </c>
    </row>
    <row r="67" spans="1:4" ht="39" customHeight="1">
      <c r="A67" s="15" t="s">
        <v>6</v>
      </c>
      <c r="B67" s="17">
        <v>18</v>
      </c>
      <c r="C67" s="22">
        <f>28055-8100</f>
        <v>19955</v>
      </c>
      <c r="D67" s="22">
        <f t="shared" si="6"/>
        <v>9977.5</v>
      </c>
    </row>
    <row r="68" spans="1:4" ht="32.25" customHeight="1">
      <c r="A68" s="15" t="s">
        <v>14</v>
      </c>
      <c r="B68" s="17">
        <v>18</v>
      </c>
      <c r="C68" s="22">
        <f>28055-8100</f>
        <v>19955</v>
      </c>
      <c r="D68" s="22">
        <f t="shared" si="6"/>
        <v>9977.5</v>
      </c>
    </row>
    <row r="69" spans="1:4" ht="39" customHeight="1">
      <c r="A69" s="15" t="s">
        <v>15</v>
      </c>
      <c r="B69" s="17">
        <v>18</v>
      </c>
      <c r="C69" s="22">
        <f>28974-8100</f>
        <v>20874</v>
      </c>
      <c r="D69" s="22">
        <f t="shared" si="6"/>
        <v>10437</v>
      </c>
    </row>
    <row r="70" spans="1:4" ht="39" customHeight="1">
      <c r="A70" s="15" t="s">
        <v>100</v>
      </c>
      <c r="B70" s="17">
        <v>18</v>
      </c>
      <c r="C70" s="22">
        <f>30812-8100</f>
        <v>22712</v>
      </c>
      <c r="D70" s="22">
        <f t="shared" si="6"/>
        <v>11356</v>
      </c>
    </row>
    <row r="71" spans="1:4" ht="30" customHeight="1">
      <c r="A71" s="15" t="s">
        <v>4</v>
      </c>
      <c r="B71" s="17">
        <v>18</v>
      </c>
      <c r="C71" s="22">
        <f>29893-8100</f>
        <v>21793</v>
      </c>
      <c r="D71" s="22">
        <f t="shared" si="6"/>
        <v>10896.5</v>
      </c>
    </row>
    <row r="72" spans="1:4" ht="30.75" customHeight="1">
      <c r="A72" s="27" t="s">
        <v>3</v>
      </c>
      <c r="B72" s="29">
        <v>18</v>
      </c>
      <c r="C72" s="29">
        <f>31731-8100</f>
        <v>23631</v>
      </c>
      <c r="D72" s="29">
        <f t="shared" si="6"/>
        <v>11815.5</v>
      </c>
    </row>
    <row r="73" spans="1:4" ht="30.75" customHeight="1">
      <c r="A73" s="15" t="s">
        <v>105</v>
      </c>
      <c r="B73" s="17">
        <v>18</v>
      </c>
      <c r="C73" s="17">
        <v>9648</v>
      </c>
      <c r="D73" s="17">
        <v>9648</v>
      </c>
    </row>
    <row r="74" spans="1:4" ht="23.25" customHeight="1" thickBot="1">
      <c r="A74" s="67" t="s">
        <v>107</v>
      </c>
      <c r="B74" s="68"/>
      <c r="C74" s="68"/>
      <c r="D74" s="68"/>
    </row>
    <row r="75" spans="1:4" ht="20.25" customHeight="1" thickBot="1">
      <c r="A75" s="75" t="s">
        <v>84</v>
      </c>
      <c r="B75" s="76"/>
      <c r="C75" s="76"/>
      <c r="D75" s="76"/>
    </row>
    <row r="76" spans="1:9" s="2" customFormat="1" ht="39" customHeight="1">
      <c r="A76" s="18" t="s">
        <v>17</v>
      </c>
      <c r="B76" s="17">
        <v>18</v>
      </c>
      <c r="C76" s="17">
        <f>29857-8100</f>
        <v>21757</v>
      </c>
      <c r="D76" s="17">
        <f>C76*50/100</f>
        <v>10878.5</v>
      </c>
      <c r="E76" s="1"/>
      <c r="F76" s="1"/>
      <c r="G76" s="1"/>
      <c r="H76" s="1"/>
      <c r="I76" s="1"/>
    </row>
    <row r="77" spans="1:4" ht="34.5" customHeight="1">
      <c r="A77" s="15" t="s">
        <v>6</v>
      </c>
      <c r="B77" s="17">
        <v>18</v>
      </c>
      <c r="C77" s="17">
        <f>31120-8100</f>
        <v>23020</v>
      </c>
      <c r="D77" s="17">
        <f>C77*50/100</f>
        <v>11510</v>
      </c>
    </row>
    <row r="78" spans="1:4" ht="27" customHeight="1">
      <c r="A78" s="15" t="s">
        <v>4</v>
      </c>
      <c r="B78" s="17">
        <v>18</v>
      </c>
      <c r="C78" s="17">
        <f>33646-8100</f>
        <v>25546</v>
      </c>
      <c r="D78" s="17">
        <f>C78*50/100</f>
        <v>12773</v>
      </c>
    </row>
    <row r="79" spans="1:4" ht="27" customHeight="1" thickBot="1">
      <c r="A79" s="27" t="s">
        <v>105</v>
      </c>
      <c r="B79" s="29">
        <v>18</v>
      </c>
      <c r="C79" s="29">
        <v>9127</v>
      </c>
      <c r="D79" s="29">
        <v>9127</v>
      </c>
    </row>
    <row r="80" spans="1:4" ht="27" customHeight="1" thickBot="1">
      <c r="A80" s="75" t="s">
        <v>104</v>
      </c>
      <c r="B80" s="76"/>
      <c r="C80" s="76"/>
      <c r="D80" s="76"/>
    </row>
    <row r="81" spans="1:4" ht="27" customHeight="1">
      <c r="A81" s="25" t="s">
        <v>8</v>
      </c>
      <c r="B81" s="31">
        <v>18</v>
      </c>
      <c r="C81" s="22">
        <f>69000*1.06-8100</f>
        <v>65040</v>
      </c>
      <c r="D81" s="22">
        <f>C81*50/100</f>
        <v>32520</v>
      </c>
    </row>
    <row r="82" spans="1:4" ht="27" customHeight="1" thickBot="1">
      <c r="A82" s="27" t="s">
        <v>93</v>
      </c>
      <c r="B82" s="28">
        <v>18</v>
      </c>
      <c r="C82" s="29">
        <f>89700*1.06-8100</f>
        <v>86982</v>
      </c>
      <c r="D82" s="29">
        <f>C82*50/100</f>
        <v>43491</v>
      </c>
    </row>
    <row r="83" spans="1:4" ht="24.75" customHeight="1" thickBot="1">
      <c r="A83" s="75" t="s">
        <v>85</v>
      </c>
      <c r="B83" s="76"/>
      <c r="C83" s="76"/>
      <c r="D83" s="76"/>
    </row>
    <row r="84" spans="1:4" ht="22.5" customHeight="1">
      <c r="A84" s="25" t="s">
        <v>8</v>
      </c>
      <c r="B84" s="22">
        <v>18</v>
      </c>
      <c r="C84" s="22">
        <f>28000*1.06-8100</f>
        <v>21580</v>
      </c>
      <c r="D84" s="22">
        <f>C84*50/100</f>
        <v>10790</v>
      </c>
    </row>
    <row r="85" spans="1:4" ht="31.5" customHeight="1">
      <c r="A85" s="15" t="s">
        <v>34</v>
      </c>
      <c r="B85" s="17">
        <v>18</v>
      </c>
      <c r="C85" s="17">
        <f>30925-8100</f>
        <v>22825</v>
      </c>
      <c r="D85" s="22">
        <f>C85*50/100</f>
        <v>11412.5</v>
      </c>
    </row>
    <row r="86" spans="1:4" ht="25.5" customHeight="1">
      <c r="A86" s="15" t="s">
        <v>4</v>
      </c>
      <c r="B86" s="17">
        <v>18</v>
      </c>
      <c r="C86" s="17">
        <f>32171-8100</f>
        <v>24071</v>
      </c>
      <c r="D86" s="17">
        <f>C86*50/100</f>
        <v>12035.5</v>
      </c>
    </row>
    <row r="87" spans="1:4" ht="36" customHeight="1">
      <c r="A87" s="27" t="s">
        <v>91</v>
      </c>
      <c r="B87" s="29" t="s">
        <v>94</v>
      </c>
      <c r="C87" s="29">
        <f>35907-8100</f>
        <v>27807</v>
      </c>
      <c r="D87" s="29">
        <f>C87*50/100</f>
        <v>13903.5</v>
      </c>
    </row>
    <row r="88" spans="1:4" ht="23.25" customHeight="1">
      <c r="A88" s="27" t="s">
        <v>30</v>
      </c>
      <c r="B88" s="29">
        <v>18</v>
      </c>
      <c r="C88" s="29">
        <f>28000*1.06-8100</f>
        <v>21580</v>
      </c>
      <c r="D88" s="29">
        <f>C88*50/100</f>
        <v>10790</v>
      </c>
    </row>
    <row r="89" spans="1:4" ht="23.25" customHeight="1" thickBot="1">
      <c r="A89" s="27" t="s">
        <v>105</v>
      </c>
      <c r="B89" s="29">
        <v>18</v>
      </c>
      <c r="C89" s="29">
        <v>9127</v>
      </c>
      <c r="D89" s="29">
        <v>9127</v>
      </c>
    </row>
    <row r="90" spans="1:4" ht="22.5" customHeight="1" thickBot="1">
      <c r="A90" s="75" t="s">
        <v>86</v>
      </c>
      <c r="B90" s="76"/>
      <c r="C90" s="76"/>
      <c r="D90" s="76"/>
    </row>
    <row r="91" spans="1:4" ht="24.75" customHeight="1">
      <c r="A91" s="25" t="s">
        <v>8</v>
      </c>
      <c r="B91" s="22">
        <v>18</v>
      </c>
      <c r="C91" s="22">
        <f>28000*1.06-8100</f>
        <v>21580</v>
      </c>
      <c r="D91" s="22">
        <f aca="true" t="shared" si="7" ref="D91:D97">C91*50/100</f>
        <v>10790</v>
      </c>
    </row>
    <row r="92" spans="1:4" ht="35.25" customHeight="1">
      <c r="A92" s="15" t="s">
        <v>7</v>
      </c>
      <c r="B92" s="17">
        <v>18</v>
      </c>
      <c r="C92" s="17">
        <f>17766-8100</f>
        <v>9666</v>
      </c>
      <c r="D92" s="17">
        <f t="shared" si="7"/>
        <v>4833</v>
      </c>
    </row>
    <row r="93" spans="1:4" ht="25.5" customHeight="1">
      <c r="A93" s="18" t="s">
        <v>31</v>
      </c>
      <c r="B93" s="17">
        <v>18</v>
      </c>
      <c r="C93" s="17">
        <f>30925-8100</f>
        <v>22825</v>
      </c>
      <c r="D93" s="17">
        <f t="shared" si="7"/>
        <v>11412.5</v>
      </c>
    </row>
    <row r="94" spans="1:4" ht="33" customHeight="1">
      <c r="A94" s="18" t="s">
        <v>6</v>
      </c>
      <c r="B94" s="17">
        <v>18</v>
      </c>
      <c r="C94" s="17">
        <f>30925-8100</f>
        <v>22825</v>
      </c>
      <c r="D94" s="17">
        <f t="shared" si="7"/>
        <v>11412.5</v>
      </c>
    </row>
    <row r="95" spans="1:4" ht="33.75" customHeight="1">
      <c r="A95" s="18" t="s">
        <v>26</v>
      </c>
      <c r="B95" s="17">
        <v>18</v>
      </c>
      <c r="C95" s="17">
        <f>32171-8100</f>
        <v>24071</v>
      </c>
      <c r="D95" s="17">
        <f t="shared" si="7"/>
        <v>12035.5</v>
      </c>
    </row>
    <row r="96" spans="1:4" ht="24.75" customHeight="1">
      <c r="A96" s="15" t="s">
        <v>4</v>
      </c>
      <c r="B96" s="17">
        <v>18</v>
      </c>
      <c r="C96" s="17">
        <f>33416-8100</f>
        <v>25316</v>
      </c>
      <c r="D96" s="17">
        <f t="shared" si="7"/>
        <v>12658</v>
      </c>
    </row>
    <row r="97" spans="1:4" ht="23.25" customHeight="1">
      <c r="A97" s="27" t="s">
        <v>3</v>
      </c>
      <c r="B97" s="29">
        <v>18</v>
      </c>
      <c r="C97" s="29">
        <f>35907-8100</f>
        <v>27807</v>
      </c>
      <c r="D97" s="29">
        <f t="shared" si="7"/>
        <v>13903.5</v>
      </c>
    </row>
    <row r="98" spans="1:4" ht="23.25" customHeight="1" thickBot="1">
      <c r="A98" s="27" t="s">
        <v>105</v>
      </c>
      <c r="B98" s="29">
        <v>18</v>
      </c>
      <c r="C98" s="29">
        <v>9127</v>
      </c>
      <c r="D98" s="29">
        <v>9127</v>
      </c>
    </row>
    <row r="99" spans="1:4" ht="21.75" customHeight="1" thickBot="1">
      <c r="A99" s="75" t="s">
        <v>82</v>
      </c>
      <c r="B99" s="76"/>
      <c r="C99" s="76"/>
      <c r="D99" s="76"/>
    </row>
    <row r="100" spans="1:4" ht="22.5" customHeight="1">
      <c r="A100" s="25" t="s">
        <v>8</v>
      </c>
      <c r="B100" s="22">
        <v>18</v>
      </c>
      <c r="C100" s="22">
        <f>28000*1.06-8100</f>
        <v>21580</v>
      </c>
      <c r="D100" s="22">
        <f aca="true" t="shared" si="8" ref="D100:D105">C100*50/100</f>
        <v>10790</v>
      </c>
    </row>
    <row r="101" spans="1:4" ht="35.25" customHeight="1">
      <c r="A101" s="18" t="s">
        <v>24</v>
      </c>
      <c r="B101" s="17">
        <v>18</v>
      </c>
      <c r="C101" s="17">
        <f>32171-8100</f>
        <v>24071</v>
      </c>
      <c r="D101" s="17">
        <f t="shared" si="8"/>
        <v>12035.5</v>
      </c>
    </row>
    <row r="102" spans="1:4" ht="40.5">
      <c r="A102" s="15" t="s">
        <v>25</v>
      </c>
      <c r="B102" s="17">
        <v>18</v>
      </c>
      <c r="C102" s="17">
        <f>27189-8100</f>
        <v>19089</v>
      </c>
      <c r="D102" s="17">
        <f t="shared" si="8"/>
        <v>9544.5</v>
      </c>
    </row>
    <row r="103" spans="1:4" ht="40.5">
      <c r="A103" s="15" t="s">
        <v>26</v>
      </c>
      <c r="B103" s="17">
        <v>18</v>
      </c>
      <c r="C103" s="17">
        <f>32171-8100</f>
        <v>24071</v>
      </c>
      <c r="D103" s="17">
        <f t="shared" si="8"/>
        <v>12035.5</v>
      </c>
    </row>
    <row r="104" spans="1:4" ht="21" customHeight="1">
      <c r="A104" s="15" t="s">
        <v>4</v>
      </c>
      <c r="B104" s="17">
        <v>18</v>
      </c>
      <c r="C104" s="17">
        <f>33416-8100</f>
        <v>25316</v>
      </c>
      <c r="D104" s="17">
        <f>C104*50/100</f>
        <v>12658</v>
      </c>
    </row>
    <row r="105" spans="1:4" ht="24" customHeight="1">
      <c r="A105" s="15" t="s">
        <v>46</v>
      </c>
      <c r="B105" s="17">
        <v>18</v>
      </c>
      <c r="C105" s="17">
        <f>35907-8100</f>
        <v>27807</v>
      </c>
      <c r="D105" s="17">
        <f t="shared" si="8"/>
        <v>13903.5</v>
      </c>
    </row>
    <row r="106" spans="1:4" ht="24" customHeight="1" thickBot="1">
      <c r="A106" s="27" t="s">
        <v>105</v>
      </c>
      <c r="B106" s="29">
        <v>18</v>
      </c>
      <c r="C106" s="29">
        <v>9127</v>
      </c>
      <c r="D106" s="29">
        <v>9127</v>
      </c>
    </row>
    <row r="107" spans="1:4" ht="24.75" customHeight="1" thickBot="1">
      <c r="A107" s="75" t="s">
        <v>83</v>
      </c>
      <c r="B107" s="76"/>
      <c r="C107" s="76"/>
      <c r="D107" s="76"/>
    </row>
    <row r="108" spans="1:4" ht="24.75" customHeight="1">
      <c r="A108" s="19" t="s">
        <v>8</v>
      </c>
      <c r="B108" s="22">
        <v>18</v>
      </c>
      <c r="C108" s="22">
        <f>29592-8100</f>
        <v>21492</v>
      </c>
      <c r="D108" s="22">
        <f>C108*50/100</f>
        <v>10746</v>
      </c>
    </row>
    <row r="109" spans="1:4" ht="40.5">
      <c r="A109" s="19" t="s">
        <v>27</v>
      </c>
      <c r="B109" s="22">
        <v>18</v>
      </c>
      <c r="C109" s="22">
        <f>28355-8100</f>
        <v>20255</v>
      </c>
      <c r="D109" s="22">
        <f aca="true" t="shared" si="9" ref="D109:D114">C109*50/100</f>
        <v>10127.5</v>
      </c>
    </row>
    <row r="110" spans="1:4" ht="40.5">
      <c r="A110" s="15" t="s">
        <v>29</v>
      </c>
      <c r="B110" s="17">
        <v>18</v>
      </c>
      <c r="C110" s="17">
        <f>27119-8100</f>
        <v>19019</v>
      </c>
      <c r="D110" s="17">
        <f t="shared" si="9"/>
        <v>9509.5</v>
      </c>
    </row>
    <row r="111" spans="1:4" ht="33.75" customHeight="1">
      <c r="A111" s="15" t="s">
        <v>5</v>
      </c>
      <c r="B111" s="17">
        <v>18</v>
      </c>
      <c r="C111" s="17">
        <f>32065-8100</f>
        <v>23965</v>
      </c>
      <c r="D111" s="17">
        <f t="shared" si="9"/>
        <v>11982.5</v>
      </c>
    </row>
    <row r="112" spans="1:4" ht="27" customHeight="1">
      <c r="A112" s="27" t="s">
        <v>92</v>
      </c>
      <c r="B112" s="29">
        <v>18</v>
      </c>
      <c r="C112" s="29">
        <f>35774-8100</f>
        <v>27674</v>
      </c>
      <c r="D112" s="29">
        <f t="shared" si="9"/>
        <v>13837</v>
      </c>
    </row>
    <row r="113" spans="1:4" ht="33.75" customHeight="1">
      <c r="A113" s="27" t="s">
        <v>4</v>
      </c>
      <c r="B113" s="29">
        <v>18</v>
      </c>
      <c r="C113" s="29">
        <f>33301-8100</f>
        <v>25201</v>
      </c>
      <c r="D113" s="29">
        <f t="shared" si="9"/>
        <v>12600.5</v>
      </c>
    </row>
    <row r="114" spans="1:4" ht="36" customHeight="1">
      <c r="A114" s="27" t="s">
        <v>91</v>
      </c>
      <c r="B114" s="29">
        <v>18</v>
      </c>
      <c r="C114" s="29">
        <f>35774-8100</f>
        <v>27674</v>
      </c>
      <c r="D114" s="29">
        <f t="shared" si="9"/>
        <v>13837</v>
      </c>
    </row>
    <row r="115" spans="1:4" ht="36" customHeight="1">
      <c r="A115" s="15" t="s">
        <v>105</v>
      </c>
      <c r="B115" s="17">
        <v>18</v>
      </c>
      <c r="C115" s="17">
        <v>9127</v>
      </c>
      <c r="D115" s="17">
        <v>9127</v>
      </c>
    </row>
    <row r="116" spans="1:4" ht="21" thickBot="1">
      <c r="A116" s="87" t="s">
        <v>108</v>
      </c>
      <c r="B116" s="88"/>
      <c r="C116" s="88"/>
      <c r="D116" s="88"/>
    </row>
    <row r="117" spans="1:4" ht="18" customHeight="1" thickBot="1">
      <c r="A117" s="75" t="s">
        <v>67</v>
      </c>
      <c r="B117" s="76"/>
      <c r="C117" s="76"/>
      <c r="D117" s="76"/>
    </row>
    <row r="118" spans="1:4" ht="26.25" customHeight="1">
      <c r="A118" s="25" t="s">
        <v>8</v>
      </c>
      <c r="B118" s="22">
        <v>21</v>
      </c>
      <c r="C118" s="22">
        <f>29700*1.06-9450</f>
        <v>22032</v>
      </c>
      <c r="D118" s="22">
        <f aca="true" t="shared" si="10" ref="D118:D125">C118*50/100</f>
        <v>11016</v>
      </c>
    </row>
    <row r="119" spans="1:4" ht="21.75" customHeight="1">
      <c r="A119" s="18" t="s">
        <v>9</v>
      </c>
      <c r="B119" s="17">
        <v>21</v>
      </c>
      <c r="C119" s="17">
        <f>32627-9450</f>
        <v>23177</v>
      </c>
      <c r="D119" s="17">
        <f t="shared" si="10"/>
        <v>11588.5</v>
      </c>
    </row>
    <row r="120" spans="1:4" ht="33.75" customHeight="1">
      <c r="A120" s="18" t="s">
        <v>27</v>
      </c>
      <c r="B120" s="17">
        <v>21</v>
      </c>
      <c r="C120" s="17">
        <f>30337-9450</f>
        <v>20887</v>
      </c>
      <c r="D120" s="17">
        <f t="shared" si="10"/>
        <v>10443.5</v>
      </c>
    </row>
    <row r="121" spans="1:4" ht="40.5">
      <c r="A121" s="15" t="s">
        <v>28</v>
      </c>
      <c r="B121" s="17">
        <v>21</v>
      </c>
      <c r="C121" s="17">
        <f>29192-9450</f>
        <v>19742</v>
      </c>
      <c r="D121" s="17">
        <f t="shared" si="10"/>
        <v>9871</v>
      </c>
    </row>
    <row r="122" spans="1:4" ht="36" customHeight="1">
      <c r="A122" s="15" t="s">
        <v>6</v>
      </c>
      <c r="B122" s="17">
        <v>21</v>
      </c>
      <c r="C122" s="17">
        <f>32627-9450</f>
        <v>23177</v>
      </c>
      <c r="D122" s="17">
        <f t="shared" si="10"/>
        <v>11588.5</v>
      </c>
    </row>
    <row r="123" spans="1:4" ht="41.25" customHeight="1">
      <c r="A123" s="15" t="s">
        <v>26</v>
      </c>
      <c r="B123" s="17">
        <v>21</v>
      </c>
      <c r="C123" s="17">
        <f>33772-9450</f>
        <v>24322</v>
      </c>
      <c r="D123" s="17">
        <f t="shared" si="10"/>
        <v>12161</v>
      </c>
    </row>
    <row r="124" spans="1:4" ht="21.75" customHeight="1">
      <c r="A124" s="15" t="s">
        <v>4</v>
      </c>
      <c r="B124" s="17">
        <v>21</v>
      </c>
      <c r="C124" s="17">
        <f>34917-9450</f>
        <v>25467</v>
      </c>
      <c r="D124" s="17">
        <f t="shared" si="10"/>
        <v>12733.5</v>
      </c>
    </row>
    <row r="125" spans="1:4" ht="25.5" customHeight="1">
      <c r="A125" s="27" t="s">
        <v>3</v>
      </c>
      <c r="B125" s="29">
        <v>21</v>
      </c>
      <c r="C125" s="29">
        <f>37207-9450</f>
        <v>27757</v>
      </c>
      <c r="D125" s="29">
        <f t="shared" si="10"/>
        <v>13878.5</v>
      </c>
    </row>
    <row r="126" spans="1:4" ht="25.5" customHeight="1" thickBot="1">
      <c r="A126" s="27" t="s">
        <v>105</v>
      </c>
      <c r="B126" s="29">
        <v>21</v>
      </c>
      <c r="C126" s="29">
        <v>10582</v>
      </c>
      <c r="D126" s="29">
        <v>10582</v>
      </c>
    </row>
    <row r="127" spans="1:4" ht="21" customHeight="1" thickBot="1">
      <c r="A127" s="71" t="s">
        <v>64</v>
      </c>
      <c r="B127" s="72"/>
      <c r="C127" s="72"/>
      <c r="D127" s="72"/>
    </row>
    <row r="128" spans="1:4" ht="28.5" customHeight="1">
      <c r="A128" s="32" t="s">
        <v>8</v>
      </c>
      <c r="B128" s="22">
        <v>21</v>
      </c>
      <c r="C128" s="22">
        <f>27000*1.06-9450</f>
        <v>19170</v>
      </c>
      <c r="D128" s="22">
        <f>C128*50%</f>
        <v>9585</v>
      </c>
    </row>
    <row r="129" spans="1:4" ht="27" customHeight="1">
      <c r="A129" s="34" t="s">
        <v>9</v>
      </c>
      <c r="B129" s="17">
        <v>21</v>
      </c>
      <c r="C129" s="17">
        <f>29479-9450</f>
        <v>20029</v>
      </c>
      <c r="D129" s="17">
        <f>C129*50/100</f>
        <v>10014.5</v>
      </c>
    </row>
    <row r="130" spans="1:4" ht="23.25" customHeight="1">
      <c r="A130" s="35" t="s">
        <v>4</v>
      </c>
      <c r="B130" s="17">
        <v>21</v>
      </c>
      <c r="C130" s="17">
        <f>31196-9450</f>
        <v>21746</v>
      </c>
      <c r="D130" s="17">
        <f>C130*50/100</f>
        <v>10873</v>
      </c>
    </row>
    <row r="131" spans="1:4" ht="25.5" customHeight="1">
      <c r="A131" s="36" t="s">
        <v>3</v>
      </c>
      <c r="B131" s="29">
        <v>21</v>
      </c>
      <c r="C131" s="29">
        <f>32914-9450</f>
        <v>23464</v>
      </c>
      <c r="D131" s="29">
        <f>C131*50/100</f>
        <v>11732</v>
      </c>
    </row>
    <row r="132" spans="1:4" ht="25.5" customHeight="1" thickBot="1">
      <c r="A132" s="36" t="s">
        <v>105</v>
      </c>
      <c r="B132" s="29">
        <v>21</v>
      </c>
      <c r="C132" s="29">
        <v>10582</v>
      </c>
      <c r="D132" s="29">
        <v>10582</v>
      </c>
    </row>
    <row r="133" spans="1:4" ht="21.75" customHeight="1" thickBot="1">
      <c r="A133" s="71" t="s">
        <v>65</v>
      </c>
      <c r="B133" s="72"/>
      <c r="C133" s="72"/>
      <c r="D133" s="72"/>
    </row>
    <row r="134" spans="1:4" ht="25.5" customHeight="1">
      <c r="A134" s="35" t="s">
        <v>8</v>
      </c>
      <c r="B134" s="17">
        <v>26</v>
      </c>
      <c r="C134" s="77" t="s">
        <v>127</v>
      </c>
      <c r="D134" s="78"/>
    </row>
    <row r="135" spans="1:4" ht="22.5" customHeight="1">
      <c r="A135" s="15" t="s">
        <v>4</v>
      </c>
      <c r="B135" s="17">
        <v>26</v>
      </c>
      <c r="C135" s="79"/>
      <c r="D135" s="80"/>
    </row>
    <row r="136" spans="1:4" ht="48" customHeight="1" thickBot="1">
      <c r="A136" s="15" t="s">
        <v>23</v>
      </c>
      <c r="B136" s="17">
        <v>26</v>
      </c>
      <c r="C136" s="81"/>
      <c r="D136" s="82"/>
    </row>
    <row r="137" spans="1:4" ht="24" customHeight="1" thickBot="1">
      <c r="A137" s="71" t="s">
        <v>66</v>
      </c>
      <c r="B137" s="72"/>
      <c r="C137" s="72"/>
      <c r="D137" s="72"/>
    </row>
    <row r="138" spans="1:4" ht="27" customHeight="1">
      <c r="A138" s="25" t="s">
        <v>8</v>
      </c>
      <c r="B138" s="22">
        <v>21</v>
      </c>
      <c r="C138" s="22">
        <f>27000*1.06-9450</f>
        <v>19170</v>
      </c>
      <c r="D138" s="22">
        <f aca="true" t="shared" si="11" ref="D138:D147">C138*50/100</f>
        <v>9585</v>
      </c>
    </row>
    <row r="139" spans="1:4" ht="40.5">
      <c r="A139" s="15" t="s">
        <v>11</v>
      </c>
      <c r="B139" s="17">
        <v>21</v>
      </c>
      <c r="C139" s="17">
        <f>26902-9450</f>
        <v>17452</v>
      </c>
      <c r="D139" s="17">
        <f t="shared" si="11"/>
        <v>8726</v>
      </c>
    </row>
    <row r="140" spans="1:4" ht="40.5">
      <c r="A140" s="15" t="s">
        <v>36</v>
      </c>
      <c r="B140" s="17">
        <v>21</v>
      </c>
      <c r="C140" s="17">
        <f>26902-9450</f>
        <v>17452</v>
      </c>
      <c r="D140" s="17">
        <f t="shared" si="11"/>
        <v>8726</v>
      </c>
    </row>
    <row r="141" spans="1:4" ht="26.25" customHeight="1">
      <c r="A141" s="18" t="s">
        <v>37</v>
      </c>
      <c r="B141" s="17">
        <v>21</v>
      </c>
      <c r="C141" s="17">
        <f>29479-9450</f>
        <v>20029</v>
      </c>
      <c r="D141" s="17">
        <f t="shared" si="11"/>
        <v>10014.5</v>
      </c>
    </row>
    <row r="142" spans="1:4" ht="36" customHeight="1">
      <c r="A142" s="18" t="s">
        <v>10</v>
      </c>
      <c r="B142" s="17">
        <v>21</v>
      </c>
      <c r="C142" s="17">
        <f>27761-9450</f>
        <v>18311</v>
      </c>
      <c r="D142" s="17">
        <f t="shared" si="11"/>
        <v>9155.5</v>
      </c>
    </row>
    <row r="143" spans="1:4" ht="40.5">
      <c r="A143" s="18" t="s">
        <v>38</v>
      </c>
      <c r="B143" s="17">
        <v>21</v>
      </c>
      <c r="C143" s="17">
        <f>27761-9450</f>
        <v>18311</v>
      </c>
      <c r="D143" s="17">
        <f t="shared" si="11"/>
        <v>9155.5</v>
      </c>
    </row>
    <row r="144" spans="1:4" ht="27" customHeight="1">
      <c r="A144" s="15" t="s">
        <v>34</v>
      </c>
      <c r="B144" s="17">
        <v>21</v>
      </c>
      <c r="C144" s="17">
        <f>29479-9450</f>
        <v>20029</v>
      </c>
      <c r="D144" s="17">
        <f t="shared" si="11"/>
        <v>10014.5</v>
      </c>
    </row>
    <row r="145" spans="1:4" ht="40.5">
      <c r="A145" s="15" t="s">
        <v>39</v>
      </c>
      <c r="B145" s="17">
        <v>21</v>
      </c>
      <c r="C145" s="17">
        <f>29479-9450</f>
        <v>20029</v>
      </c>
      <c r="D145" s="17">
        <f t="shared" si="11"/>
        <v>10014.5</v>
      </c>
    </row>
    <row r="146" spans="1:4" ht="26.25" customHeight="1">
      <c r="A146" s="15" t="s">
        <v>4</v>
      </c>
      <c r="B146" s="17">
        <v>21</v>
      </c>
      <c r="C146" s="17">
        <f>31196-9450</f>
        <v>21746</v>
      </c>
      <c r="D146" s="17">
        <f t="shared" si="11"/>
        <v>10873</v>
      </c>
    </row>
    <row r="147" spans="1:4" ht="24" customHeight="1">
      <c r="A147" s="27" t="s">
        <v>3</v>
      </c>
      <c r="B147" s="29">
        <v>21</v>
      </c>
      <c r="C147" s="29">
        <f>32914-9450</f>
        <v>23464</v>
      </c>
      <c r="D147" s="29">
        <f t="shared" si="11"/>
        <v>11732</v>
      </c>
    </row>
    <row r="148" spans="1:4" ht="24" customHeight="1" thickBot="1">
      <c r="A148" s="27" t="s">
        <v>105</v>
      </c>
      <c r="B148" s="29">
        <v>21</v>
      </c>
      <c r="C148" s="29">
        <v>10582</v>
      </c>
      <c r="D148" s="29">
        <v>10582</v>
      </c>
    </row>
    <row r="149" spans="1:4" ht="21" thickBot="1">
      <c r="A149" s="85" t="s">
        <v>109</v>
      </c>
      <c r="B149" s="86"/>
      <c r="C149" s="86"/>
      <c r="D149" s="86"/>
    </row>
    <row r="150" spans="1:4" ht="19.5" customHeight="1" thickBot="1">
      <c r="A150" s="71" t="s">
        <v>70</v>
      </c>
      <c r="B150" s="72"/>
      <c r="C150" s="72"/>
      <c r="D150" s="72"/>
    </row>
    <row r="151" spans="1:4" ht="22.5" customHeight="1">
      <c r="A151" s="38" t="s">
        <v>8</v>
      </c>
      <c r="B151" s="22">
        <v>14</v>
      </c>
      <c r="C151" s="22">
        <f>15100*1.06</f>
        <v>16006</v>
      </c>
      <c r="D151" s="22">
        <f aca="true" t="shared" si="12" ref="D151:D158">C151*50/100</f>
        <v>8003</v>
      </c>
    </row>
    <row r="152" spans="1:4" ht="22.5" customHeight="1">
      <c r="A152" s="38" t="s">
        <v>9</v>
      </c>
      <c r="B152" s="22">
        <v>14</v>
      </c>
      <c r="C152" s="22">
        <v>16848</v>
      </c>
      <c r="D152" s="22">
        <f t="shared" si="12"/>
        <v>8424</v>
      </c>
    </row>
    <row r="153" spans="1:4" ht="40.5">
      <c r="A153" s="39" t="s">
        <v>32</v>
      </c>
      <c r="B153" s="17">
        <v>14</v>
      </c>
      <c r="C153" s="17">
        <f>9100*1.06</f>
        <v>9646</v>
      </c>
      <c r="D153" s="22">
        <f t="shared" si="12"/>
        <v>4823</v>
      </c>
    </row>
    <row r="154" spans="1:4" ht="40.5">
      <c r="A154" s="39" t="s">
        <v>90</v>
      </c>
      <c r="B154" s="17">
        <v>14</v>
      </c>
      <c r="C154" s="17">
        <v>14322</v>
      </c>
      <c r="D154" s="22">
        <f t="shared" si="12"/>
        <v>7161</v>
      </c>
    </row>
    <row r="155" spans="1:4" ht="38.25" customHeight="1">
      <c r="A155" s="39" t="s">
        <v>6</v>
      </c>
      <c r="B155" s="17">
        <v>14</v>
      </c>
      <c r="C155" s="17">
        <v>16848</v>
      </c>
      <c r="D155" s="22">
        <f t="shared" si="12"/>
        <v>8424</v>
      </c>
    </row>
    <row r="156" spans="1:4" ht="40.5">
      <c r="A156" s="39" t="s">
        <v>5</v>
      </c>
      <c r="B156" s="17">
        <v>14</v>
      </c>
      <c r="C156" s="17">
        <v>17690</v>
      </c>
      <c r="D156" s="22">
        <f t="shared" si="12"/>
        <v>8845</v>
      </c>
    </row>
    <row r="157" spans="1:4" ht="36" customHeight="1">
      <c r="A157" s="40" t="s">
        <v>22</v>
      </c>
      <c r="B157" s="29">
        <v>14</v>
      </c>
      <c r="C157" s="29">
        <f>C151*0.6</f>
        <v>9603.6</v>
      </c>
      <c r="D157" s="22">
        <f t="shared" si="12"/>
        <v>4801.8</v>
      </c>
    </row>
    <row r="158" spans="1:4" ht="24" customHeight="1">
      <c r="A158" s="40" t="s">
        <v>23</v>
      </c>
      <c r="B158" s="29">
        <v>14</v>
      </c>
      <c r="C158" s="29">
        <v>15164</v>
      </c>
      <c r="D158" s="29">
        <f t="shared" si="12"/>
        <v>7582</v>
      </c>
    </row>
    <row r="159" spans="1:4" ht="24" customHeight="1" thickBot="1">
      <c r="A159" s="27" t="s">
        <v>105</v>
      </c>
      <c r="B159" s="29">
        <v>14</v>
      </c>
      <c r="C159" s="29">
        <v>7587</v>
      </c>
      <c r="D159" s="29">
        <v>7587</v>
      </c>
    </row>
    <row r="160" spans="1:4" ht="18" customHeight="1" thickBot="1">
      <c r="A160" s="71" t="s">
        <v>71</v>
      </c>
      <c r="B160" s="72"/>
      <c r="C160" s="72"/>
      <c r="D160" s="72"/>
    </row>
    <row r="161" spans="1:4" ht="26.25" customHeight="1">
      <c r="A161" s="38" t="s">
        <v>8</v>
      </c>
      <c r="B161" s="22">
        <v>14</v>
      </c>
      <c r="C161" s="22">
        <f>17200*1.06</f>
        <v>18232</v>
      </c>
      <c r="D161" s="22">
        <f aca="true" t="shared" si="13" ref="D161:D168">C161*50/100</f>
        <v>9116</v>
      </c>
    </row>
    <row r="162" spans="1:4" ht="40.5">
      <c r="A162" s="39" t="s">
        <v>11</v>
      </c>
      <c r="B162" s="17">
        <v>14</v>
      </c>
      <c r="C162" s="17">
        <v>16103</v>
      </c>
      <c r="D162" s="22">
        <f t="shared" si="13"/>
        <v>8051.5</v>
      </c>
    </row>
    <row r="163" spans="1:4" ht="25.5" customHeight="1">
      <c r="A163" s="41" t="s">
        <v>9</v>
      </c>
      <c r="B163" s="17">
        <v>14</v>
      </c>
      <c r="C163" s="17">
        <v>19297</v>
      </c>
      <c r="D163" s="17">
        <f t="shared" si="13"/>
        <v>9648.5</v>
      </c>
    </row>
    <row r="164" spans="1:4" ht="40.5">
      <c r="A164" s="39" t="s">
        <v>6</v>
      </c>
      <c r="B164" s="17">
        <v>14</v>
      </c>
      <c r="C164" s="17">
        <v>19297</v>
      </c>
      <c r="D164" s="17">
        <f t="shared" si="13"/>
        <v>9648.5</v>
      </c>
    </row>
    <row r="165" spans="1:4" ht="40.5">
      <c r="A165" s="39" t="s">
        <v>33</v>
      </c>
      <c r="B165" s="17">
        <v>14</v>
      </c>
      <c r="C165" s="17">
        <v>16103</v>
      </c>
      <c r="D165" s="17">
        <f t="shared" si="13"/>
        <v>8051.5</v>
      </c>
    </row>
    <row r="166" spans="1:4" ht="40.5">
      <c r="A166" s="39" t="s">
        <v>34</v>
      </c>
      <c r="B166" s="17">
        <v>14</v>
      </c>
      <c r="C166" s="17">
        <v>19297</v>
      </c>
      <c r="D166" s="17">
        <f t="shared" si="13"/>
        <v>9648.5</v>
      </c>
    </row>
    <row r="167" spans="1:4" ht="37.5" customHeight="1">
      <c r="A167" s="39" t="s">
        <v>5</v>
      </c>
      <c r="B167" s="17">
        <v>14</v>
      </c>
      <c r="C167" s="17">
        <v>20361</v>
      </c>
      <c r="D167" s="17">
        <f t="shared" si="13"/>
        <v>10180.5</v>
      </c>
    </row>
    <row r="168" spans="1:4" ht="26.25" customHeight="1">
      <c r="A168" s="40" t="s">
        <v>3</v>
      </c>
      <c r="B168" s="29">
        <v>14</v>
      </c>
      <c r="C168" s="29">
        <v>23555</v>
      </c>
      <c r="D168" s="29">
        <f t="shared" si="13"/>
        <v>11777.5</v>
      </c>
    </row>
    <row r="169" spans="1:4" ht="26.25" customHeight="1" thickBot="1">
      <c r="A169" s="27" t="s">
        <v>105</v>
      </c>
      <c r="B169" s="29">
        <v>14</v>
      </c>
      <c r="C169" s="29">
        <v>7587</v>
      </c>
      <c r="D169" s="29">
        <v>7587</v>
      </c>
    </row>
    <row r="170" spans="1:4" ht="20.25" customHeight="1" thickBot="1">
      <c r="A170" s="71" t="s">
        <v>68</v>
      </c>
      <c r="B170" s="72"/>
      <c r="C170" s="72"/>
      <c r="D170" s="72"/>
    </row>
    <row r="171" spans="1:4" ht="25.5" customHeight="1">
      <c r="A171" s="38" t="s">
        <v>8</v>
      </c>
      <c r="B171" s="22">
        <v>18</v>
      </c>
      <c r="C171" s="22">
        <f>30000*1.06-8100</f>
        <v>23700</v>
      </c>
      <c r="D171" s="22">
        <f aca="true" t="shared" si="14" ref="D171:D177">C171*50/100</f>
        <v>11850</v>
      </c>
    </row>
    <row r="172" spans="1:4" ht="22.5" customHeight="1">
      <c r="A172" s="41" t="s">
        <v>9</v>
      </c>
      <c r="B172" s="17">
        <v>18</v>
      </c>
      <c r="C172" s="17">
        <f>33195-8100</f>
        <v>25095</v>
      </c>
      <c r="D172" s="17">
        <f t="shared" si="14"/>
        <v>12547.5</v>
      </c>
    </row>
    <row r="173" spans="1:4" ht="33" customHeight="1">
      <c r="A173" s="41" t="s">
        <v>20</v>
      </c>
      <c r="B173" s="17">
        <v>18</v>
      </c>
      <c r="C173" s="17">
        <f>34589-8100</f>
        <v>26489</v>
      </c>
      <c r="D173" s="17">
        <f t="shared" si="14"/>
        <v>13244.5</v>
      </c>
    </row>
    <row r="174" spans="1:4" ht="33" customHeight="1">
      <c r="A174" s="41" t="s">
        <v>6</v>
      </c>
      <c r="B174" s="17">
        <v>18</v>
      </c>
      <c r="C174" s="17">
        <f>33195-8100</f>
        <v>25095</v>
      </c>
      <c r="D174" s="17">
        <f t="shared" si="14"/>
        <v>12547.5</v>
      </c>
    </row>
    <row r="175" spans="1:4" ht="22.5" customHeight="1">
      <c r="A175" s="41" t="s">
        <v>34</v>
      </c>
      <c r="B175" s="17">
        <v>18</v>
      </c>
      <c r="C175" s="17">
        <f>33195-8100</f>
        <v>25095</v>
      </c>
      <c r="D175" s="17">
        <f t="shared" si="14"/>
        <v>12547.5</v>
      </c>
    </row>
    <row r="176" spans="1:4" ht="36" customHeight="1">
      <c r="A176" s="41" t="s">
        <v>26</v>
      </c>
      <c r="B176" s="17">
        <v>18</v>
      </c>
      <c r="C176" s="17">
        <f>34589-8100</f>
        <v>26489</v>
      </c>
      <c r="D176" s="17">
        <f t="shared" si="14"/>
        <v>13244.5</v>
      </c>
    </row>
    <row r="177" spans="1:4" ht="23.25" customHeight="1">
      <c r="A177" s="40" t="s">
        <v>3</v>
      </c>
      <c r="B177" s="29">
        <v>18</v>
      </c>
      <c r="C177" s="29">
        <f>38773-8100</f>
        <v>30673</v>
      </c>
      <c r="D177" s="29">
        <f t="shared" si="14"/>
        <v>15336.5</v>
      </c>
    </row>
    <row r="178" spans="1:4" ht="23.25" customHeight="1" thickBot="1">
      <c r="A178" s="26" t="s">
        <v>105</v>
      </c>
      <c r="B178" s="55">
        <v>18</v>
      </c>
      <c r="C178" s="55">
        <v>9755</v>
      </c>
      <c r="D178" s="55">
        <v>9755</v>
      </c>
    </row>
    <row r="179" spans="1:4" ht="21" customHeight="1" thickBot="1">
      <c r="A179" s="65" t="s">
        <v>69</v>
      </c>
      <c r="B179" s="66"/>
      <c r="C179" s="66"/>
      <c r="D179" s="66"/>
    </row>
    <row r="180" spans="1:4" ht="25.5" customHeight="1">
      <c r="A180" s="39" t="s">
        <v>47</v>
      </c>
      <c r="B180" s="17">
        <v>18</v>
      </c>
      <c r="C180" s="17">
        <f>26200*1.06-8100</f>
        <v>19672</v>
      </c>
      <c r="D180" s="17">
        <f>C180*50/100</f>
        <v>9836</v>
      </c>
    </row>
    <row r="181" spans="1:4" ht="23.25" customHeight="1">
      <c r="A181" s="41" t="s">
        <v>9</v>
      </c>
      <c r="B181" s="17">
        <v>18</v>
      </c>
      <c r="C181" s="17">
        <f>28764-8100</f>
        <v>20664</v>
      </c>
      <c r="D181" s="17">
        <f>C181*50/100</f>
        <v>10332</v>
      </c>
    </row>
    <row r="182" spans="1:4" ht="34.5" customHeight="1">
      <c r="A182" s="39" t="s">
        <v>6</v>
      </c>
      <c r="B182" s="17">
        <v>18</v>
      </c>
      <c r="C182" s="17">
        <f>28764-8100</f>
        <v>20664</v>
      </c>
      <c r="D182" s="17">
        <f>C182*50/100</f>
        <v>10332</v>
      </c>
    </row>
    <row r="183" spans="1:4" ht="26.25" customHeight="1">
      <c r="A183" s="40" t="s">
        <v>4</v>
      </c>
      <c r="B183" s="29">
        <v>18</v>
      </c>
      <c r="C183" s="29">
        <f>30747-8100</f>
        <v>22647</v>
      </c>
      <c r="D183" s="29">
        <f>C183*50/100</f>
        <v>11323.5</v>
      </c>
    </row>
    <row r="184" spans="1:4" ht="26.25" customHeight="1" thickBot="1">
      <c r="A184" s="26" t="s">
        <v>105</v>
      </c>
      <c r="B184" s="55">
        <v>18</v>
      </c>
      <c r="C184" s="55">
        <v>9755</v>
      </c>
      <c r="D184" s="55">
        <v>9755</v>
      </c>
    </row>
    <row r="185" spans="1:4" ht="21" thickBot="1">
      <c r="A185" s="67" t="s">
        <v>110</v>
      </c>
      <c r="B185" s="68"/>
      <c r="C185" s="68"/>
      <c r="D185" s="68"/>
    </row>
    <row r="186" spans="1:4" ht="18" customHeight="1" thickBot="1">
      <c r="A186" s="71" t="s">
        <v>59</v>
      </c>
      <c r="B186" s="72"/>
      <c r="C186" s="72"/>
      <c r="D186" s="72"/>
    </row>
    <row r="187" spans="1:4" ht="24.75" customHeight="1">
      <c r="A187" s="25" t="s">
        <v>8</v>
      </c>
      <c r="B187" s="22">
        <v>18</v>
      </c>
      <c r="C187" s="22">
        <f>26300*1.06-8100</f>
        <v>19778</v>
      </c>
      <c r="D187" s="22">
        <f aca="true" t="shared" si="15" ref="D187:D193">C187*50/100</f>
        <v>9889</v>
      </c>
    </row>
    <row r="188" spans="1:4" ht="27" customHeight="1">
      <c r="A188" s="18" t="s">
        <v>9</v>
      </c>
      <c r="B188" s="17">
        <v>18</v>
      </c>
      <c r="C188" s="17">
        <f>28861-8100</f>
        <v>20761</v>
      </c>
      <c r="D188" s="17">
        <f t="shared" si="15"/>
        <v>10380.5</v>
      </c>
    </row>
    <row r="189" spans="1:4" ht="34.5" customHeight="1">
      <c r="A189" s="18" t="s">
        <v>20</v>
      </c>
      <c r="B189" s="17">
        <v>18</v>
      </c>
      <c r="C189" s="17">
        <f>29844-8100</f>
        <v>21744</v>
      </c>
      <c r="D189" s="17">
        <f t="shared" si="15"/>
        <v>10872</v>
      </c>
    </row>
    <row r="190" spans="1:4" ht="40.5">
      <c r="A190" s="15" t="s">
        <v>6</v>
      </c>
      <c r="B190" s="17">
        <v>18</v>
      </c>
      <c r="C190" s="17">
        <f>28861-8100</f>
        <v>20761</v>
      </c>
      <c r="D190" s="17">
        <f t="shared" si="15"/>
        <v>10380.5</v>
      </c>
    </row>
    <row r="191" spans="1:4" ht="35.25" customHeight="1">
      <c r="A191" s="15" t="s">
        <v>5</v>
      </c>
      <c r="B191" s="17">
        <v>18</v>
      </c>
      <c r="C191" s="17">
        <f>29844-8100</f>
        <v>21744</v>
      </c>
      <c r="D191" s="17">
        <f t="shared" si="15"/>
        <v>10872</v>
      </c>
    </row>
    <row r="192" spans="1:4" ht="22.5" customHeight="1">
      <c r="A192" s="15" t="s">
        <v>4</v>
      </c>
      <c r="B192" s="17">
        <v>18</v>
      </c>
      <c r="C192" s="17">
        <f>30826-8100</f>
        <v>22726</v>
      </c>
      <c r="D192" s="17">
        <f t="shared" si="15"/>
        <v>11363</v>
      </c>
    </row>
    <row r="193" spans="1:4" ht="25.5" customHeight="1">
      <c r="A193" s="27" t="s">
        <v>3</v>
      </c>
      <c r="B193" s="29">
        <v>18</v>
      </c>
      <c r="C193" s="29">
        <f>32792-8100</f>
        <v>24692</v>
      </c>
      <c r="D193" s="29">
        <f t="shared" si="15"/>
        <v>12346</v>
      </c>
    </row>
    <row r="194" spans="1:4" ht="25.5" customHeight="1" thickBot="1">
      <c r="A194" s="26" t="s">
        <v>105</v>
      </c>
      <c r="B194" s="55">
        <v>18</v>
      </c>
      <c r="C194" s="55">
        <v>9950</v>
      </c>
      <c r="D194" s="55">
        <v>9950</v>
      </c>
    </row>
    <row r="195" spans="1:4" ht="18" customHeight="1" thickBot="1">
      <c r="A195" s="65" t="s">
        <v>60</v>
      </c>
      <c r="B195" s="66"/>
      <c r="C195" s="66"/>
      <c r="D195" s="66"/>
    </row>
    <row r="196" spans="1:4" ht="40.5">
      <c r="A196" s="19" t="s">
        <v>12</v>
      </c>
      <c r="B196" s="22">
        <v>18</v>
      </c>
      <c r="C196" s="22">
        <f>18900-8100</f>
        <v>10800</v>
      </c>
      <c r="D196" s="22">
        <f aca="true" t="shared" si="16" ref="D196:D201">C196*50/100</f>
        <v>5400</v>
      </c>
    </row>
    <row r="197" spans="1:4" ht="40.5">
      <c r="A197" s="15" t="s">
        <v>6</v>
      </c>
      <c r="B197" s="17">
        <v>18</v>
      </c>
      <c r="C197" s="17">
        <f>26918-8100</f>
        <v>18818</v>
      </c>
      <c r="D197" s="22">
        <f t="shared" si="16"/>
        <v>9409</v>
      </c>
    </row>
    <row r="198" spans="1:4" ht="37.5" customHeight="1">
      <c r="A198" s="15" t="s">
        <v>5</v>
      </c>
      <c r="B198" s="17">
        <v>18</v>
      </c>
      <c r="C198" s="17">
        <f>26918-8100</f>
        <v>18818</v>
      </c>
      <c r="D198" s="22">
        <f t="shared" si="16"/>
        <v>9409</v>
      </c>
    </row>
    <row r="199" spans="1:4" ht="23.25" customHeight="1">
      <c r="A199" s="15" t="s">
        <v>4</v>
      </c>
      <c r="B199" s="17">
        <v>18</v>
      </c>
      <c r="C199" s="17">
        <f>27657-8100</f>
        <v>19557</v>
      </c>
      <c r="D199" s="22">
        <f t="shared" si="16"/>
        <v>9778.5</v>
      </c>
    </row>
    <row r="200" spans="1:4" ht="23.25" customHeight="1">
      <c r="A200" s="27" t="s">
        <v>3</v>
      </c>
      <c r="B200" s="29">
        <v>18</v>
      </c>
      <c r="C200" s="29">
        <f>29135-8100</f>
        <v>21035</v>
      </c>
      <c r="D200" s="22">
        <f t="shared" si="16"/>
        <v>10517.5</v>
      </c>
    </row>
    <row r="201" spans="1:4" ht="33.75" customHeight="1">
      <c r="A201" s="27" t="s">
        <v>91</v>
      </c>
      <c r="B201" s="29">
        <v>18</v>
      </c>
      <c r="C201" s="29">
        <f>29135-8100</f>
        <v>21035</v>
      </c>
      <c r="D201" s="30">
        <f t="shared" si="16"/>
        <v>10517.5</v>
      </c>
    </row>
    <row r="202" spans="1:4" ht="33.75" customHeight="1" thickBot="1">
      <c r="A202" s="27" t="s">
        <v>105</v>
      </c>
      <c r="B202" s="29">
        <v>18</v>
      </c>
      <c r="C202" s="29">
        <v>9950</v>
      </c>
      <c r="D202" s="29">
        <v>9950</v>
      </c>
    </row>
    <row r="203" spans="1:4" ht="18" customHeight="1" thickBot="1">
      <c r="A203" s="71" t="s">
        <v>61</v>
      </c>
      <c r="B203" s="72"/>
      <c r="C203" s="72"/>
      <c r="D203" s="72"/>
    </row>
    <row r="204" spans="1:4" ht="24.75" customHeight="1">
      <c r="A204" s="25" t="s">
        <v>8</v>
      </c>
      <c r="B204" s="22">
        <v>18</v>
      </c>
      <c r="C204" s="22">
        <f>24000*1.06-8100</f>
        <v>17340</v>
      </c>
      <c r="D204" s="22">
        <f aca="true" t="shared" si="17" ref="D204:D210">C204*50/100</f>
        <v>8670</v>
      </c>
    </row>
    <row r="205" spans="1:4" ht="25.5" customHeight="1">
      <c r="A205" s="18" t="s">
        <v>9</v>
      </c>
      <c r="B205" s="17">
        <v>18</v>
      </c>
      <c r="C205" s="17">
        <f>26179-8100</f>
        <v>18079</v>
      </c>
      <c r="D205" s="17">
        <f t="shared" si="17"/>
        <v>9039.5</v>
      </c>
    </row>
    <row r="206" spans="1:4" ht="33" customHeight="1">
      <c r="A206" s="18" t="s">
        <v>20</v>
      </c>
      <c r="B206" s="17">
        <v>18</v>
      </c>
      <c r="C206" s="17">
        <f>26918-8100</f>
        <v>18818</v>
      </c>
      <c r="D206" s="17">
        <f t="shared" si="17"/>
        <v>9409</v>
      </c>
    </row>
    <row r="207" spans="1:4" ht="37.5" customHeight="1">
      <c r="A207" s="15" t="s">
        <v>6</v>
      </c>
      <c r="B207" s="17">
        <v>18</v>
      </c>
      <c r="C207" s="17">
        <f>26179-8100</f>
        <v>18079</v>
      </c>
      <c r="D207" s="17">
        <f t="shared" si="17"/>
        <v>9039.5</v>
      </c>
    </row>
    <row r="208" spans="1:4" ht="22.5" customHeight="1">
      <c r="A208" s="15" t="s">
        <v>14</v>
      </c>
      <c r="B208" s="17">
        <v>18</v>
      </c>
      <c r="C208" s="17">
        <f>26179-8100</f>
        <v>18079</v>
      </c>
      <c r="D208" s="17">
        <f t="shared" si="17"/>
        <v>9039.5</v>
      </c>
    </row>
    <row r="209" spans="1:4" ht="36" customHeight="1">
      <c r="A209" s="15" t="s">
        <v>26</v>
      </c>
      <c r="B209" s="17">
        <v>18</v>
      </c>
      <c r="C209" s="17">
        <f>26918-8100</f>
        <v>18818</v>
      </c>
      <c r="D209" s="17">
        <f t="shared" si="17"/>
        <v>9409</v>
      </c>
    </row>
    <row r="210" spans="1:4" ht="24.75" customHeight="1">
      <c r="A210" s="15" t="s">
        <v>4</v>
      </c>
      <c r="B210" s="17">
        <v>18</v>
      </c>
      <c r="C210" s="17">
        <f>27657-8100</f>
        <v>19557</v>
      </c>
      <c r="D210" s="17">
        <f t="shared" si="17"/>
        <v>9778.5</v>
      </c>
    </row>
    <row r="211" spans="1:4" ht="24.75" customHeight="1">
      <c r="A211" s="27" t="s">
        <v>3</v>
      </c>
      <c r="B211" s="29">
        <v>18</v>
      </c>
      <c r="C211" s="29">
        <f>29135-8100</f>
        <v>21035</v>
      </c>
      <c r="D211" s="29">
        <f>C211*50/100</f>
        <v>10517.5</v>
      </c>
    </row>
    <row r="212" spans="1:4" ht="32.25" customHeight="1">
      <c r="A212" s="27" t="s">
        <v>91</v>
      </c>
      <c r="B212" s="29">
        <v>18</v>
      </c>
      <c r="C212" s="29">
        <f>29135-8100</f>
        <v>21035</v>
      </c>
      <c r="D212" s="29">
        <f>C212*50/100</f>
        <v>10517.5</v>
      </c>
    </row>
    <row r="213" spans="1:4" ht="32.25" customHeight="1" thickBot="1">
      <c r="A213" s="27" t="s">
        <v>105</v>
      </c>
      <c r="B213" s="29">
        <v>18</v>
      </c>
      <c r="C213" s="29">
        <v>9950</v>
      </c>
      <c r="D213" s="29">
        <v>9950</v>
      </c>
    </row>
    <row r="214" spans="1:4" ht="21.75" customHeight="1" thickBot="1">
      <c r="A214" s="71" t="s">
        <v>62</v>
      </c>
      <c r="B214" s="72"/>
      <c r="C214" s="72"/>
      <c r="D214" s="72"/>
    </row>
    <row r="215" spans="1:4" ht="22.5" customHeight="1">
      <c r="A215" s="25" t="s">
        <v>8</v>
      </c>
      <c r="B215" s="22">
        <v>18</v>
      </c>
      <c r="C215" s="22">
        <f>26155-8100</f>
        <v>18055</v>
      </c>
      <c r="D215" s="22">
        <f aca="true" t="shared" si="18" ref="D215:D220">C215*50/100</f>
        <v>9027.5</v>
      </c>
    </row>
    <row r="216" spans="1:4" ht="25.5" customHeight="1">
      <c r="A216" s="18" t="s">
        <v>9</v>
      </c>
      <c r="B216" s="17">
        <v>18</v>
      </c>
      <c r="C216" s="17">
        <f>26966-8100</f>
        <v>18866</v>
      </c>
      <c r="D216" s="17">
        <f t="shared" si="18"/>
        <v>9433</v>
      </c>
    </row>
    <row r="217" spans="1:4" ht="33.75" customHeight="1">
      <c r="A217" s="18" t="s">
        <v>20</v>
      </c>
      <c r="B217" s="17">
        <v>18</v>
      </c>
      <c r="C217" s="17">
        <f>27776-8100</f>
        <v>19676</v>
      </c>
      <c r="D217" s="17">
        <f t="shared" si="18"/>
        <v>9838</v>
      </c>
    </row>
    <row r="218" spans="1:4" ht="36" customHeight="1">
      <c r="A218" s="15" t="s">
        <v>6</v>
      </c>
      <c r="B218" s="17">
        <v>18</v>
      </c>
      <c r="C218" s="17">
        <f>26966-8100</f>
        <v>18866</v>
      </c>
      <c r="D218" s="17">
        <f t="shared" si="18"/>
        <v>9433</v>
      </c>
    </row>
    <row r="219" spans="1:4" ht="33.75" customHeight="1">
      <c r="A219" s="15" t="s">
        <v>5</v>
      </c>
      <c r="B219" s="17">
        <v>18</v>
      </c>
      <c r="C219" s="17">
        <f>27776-8100</f>
        <v>19676</v>
      </c>
      <c r="D219" s="17">
        <f t="shared" si="18"/>
        <v>9838</v>
      </c>
    </row>
    <row r="220" spans="1:4" ht="27" customHeight="1">
      <c r="A220" s="27" t="s">
        <v>4</v>
      </c>
      <c r="B220" s="29">
        <v>18</v>
      </c>
      <c r="C220" s="29">
        <f>28587-8100</f>
        <v>20487</v>
      </c>
      <c r="D220" s="29">
        <f t="shared" si="18"/>
        <v>10243.5</v>
      </c>
    </row>
    <row r="221" spans="1:4" ht="27" customHeight="1" thickBot="1">
      <c r="A221" s="27" t="s">
        <v>105</v>
      </c>
      <c r="B221" s="29">
        <v>18</v>
      </c>
      <c r="C221" s="29">
        <v>9950</v>
      </c>
      <c r="D221" s="29">
        <v>9950</v>
      </c>
    </row>
    <row r="222" spans="1:4" ht="21" customHeight="1" thickBot="1">
      <c r="A222" s="71" t="s">
        <v>63</v>
      </c>
      <c r="B222" s="72"/>
      <c r="C222" s="72"/>
      <c r="D222" s="72"/>
    </row>
    <row r="223" spans="1:4" ht="26.25" customHeight="1">
      <c r="A223" s="25" t="s">
        <v>8</v>
      </c>
      <c r="B223" s="22">
        <v>14</v>
      </c>
      <c r="C223" s="22">
        <f>12700*1.06</f>
        <v>13462</v>
      </c>
      <c r="D223" s="22">
        <f>C223*50/100</f>
        <v>6731</v>
      </c>
    </row>
    <row r="224" spans="1:4" ht="34.5" customHeight="1">
      <c r="A224" s="25" t="s">
        <v>20</v>
      </c>
      <c r="B224" s="22">
        <v>14</v>
      </c>
      <c r="C224" s="22">
        <v>14607</v>
      </c>
      <c r="D224" s="22">
        <f>C224*50/100</f>
        <v>7303.5</v>
      </c>
    </row>
    <row r="225" spans="1:4" ht="40.5">
      <c r="A225" s="15" t="s">
        <v>6</v>
      </c>
      <c r="B225" s="17">
        <v>14</v>
      </c>
      <c r="C225" s="17">
        <v>14034</v>
      </c>
      <c r="D225" s="17">
        <f>C225*50/100</f>
        <v>7017</v>
      </c>
    </row>
    <row r="226" spans="1:4" ht="36" customHeight="1">
      <c r="A226" s="15" t="s">
        <v>5</v>
      </c>
      <c r="B226" s="17">
        <v>14</v>
      </c>
      <c r="C226" s="17">
        <v>14607</v>
      </c>
      <c r="D226" s="17">
        <f>C226*50/100</f>
        <v>7303.5</v>
      </c>
    </row>
    <row r="227" spans="1:4" ht="27" customHeight="1" thickBot="1">
      <c r="A227" s="27" t="s">
        <v>23</v>
      </c>
      <c r="B227" s="29">
        <v>14</v>
      </c>
      <c r="C227" s="29">
        <v>12890</v>
      </c>
      <c r="D227" s="29">
        <f>C227*50/100</f>
        <v>6445</v>
      </c>
    </row>
    <row r="228" spans="1:4" ht="21.75" customHeight="1" thickBot="1">
      <c r="A228" s="71" t="s">
        <v>58</v>
      </c>
      <c r="B228" s="72"/>
      <c r="C228" s="72"/>
      <c r="D228" s="72"/>
    </row>
    <row r="229" spans="1:4" ht="40.5">
      <c r="A229" s="25" t="s">
        <v>8</v>
      </c>
      <c r="B229" s="22">
        <v>18</v>
      </c>
      <c r="C229" s="22">
        <f>23773-8100</f>
        <v>15673</v>
      </c>
      <c r="D229" s="22">
        <f aca="true" t="shared" si="19" ref="D229:D236">C229*50/100</f>
        <v>7836.5</v>
      </c>
    </row>
    <row r="230" spans="1:4" ht="25.5" customHeight="1">
      <c r="A230" s="18" t="s">
        <v>9</v>
      </c>
      <c r="B230" s="17">
        <v>18</v>
      </c>
      <c r="C230" s="17">
        <f>24345-8100</f>
        <v>16245</v>
      </c>
      <c r="D230" s="17">
        <f t="shared" si="19"/>
        <v>8122.5</v>
      </c>
    </row>
    <row r="231" spans="1:4" ht="24.75" customHeight="1">
      <c r="A231" s="15" t="s">
        <v>14</v>
      </c>
      <c r="B231" s="17">
        <v>18</v>
      </c>
      <c r="C231" s="17">
        <f>24345-8100</f>
        <v>16245</v>
      </c>
      <c r="D231" s="17">
        <f t="shared" si="19"/>
        <v>8122.5</v>
      </c>
    </row>
    <row r="232" spans="1:4" ht="36" customHeight="1">
      <c r="A232" s="15" t="s">
        <v>5</v>
      </c>
      <c r="B232" s="17">
        <v>18</v>
      </c>
      <c r="C232" s="17">
        <f>24918-8100</f>
        <v>16818</v>
      </c>
      <c r="D232" s="17">
        <f t="shared" si="19"/>
        <v>8409</v>
      </c>
    </row>
    <row r="233" spans="1:4" ht="23.25" customHeight="1">
      <c r="A233" s="15" t="s">
        <v>4</v>
      </c>
      <c r="B233" s="17">
        <v>18</v>
      </c>
      <c r="C233" s="17">
        <f>25490-8100</f>
        <v>17390</v>
      </c>
      <c r="D233" s="17">
        <f t="shared" si="19"/>
        <v>8695</v>
      </c>
    </row>
    <row r="234" spans="1:4" ht="23.25" customHeight="1">
      <c r="A234" s="15" t="s">
        <v>23</v>
      </c>
      <c r="B234" s="17">
        <v>18</v>
      </c>
      <c r="C234" s="17">
        <f>23201-8100</f>
        <v>15101</v>
      </c>
      <c r="D234" s="17">
        <f t="shared" si="19"/>
        <v>7550.5</v>
      </c>
    </row>
    <row r="235" spans="1:4" ht="21.75" customHeight="1">
      <c r="A235" s="15" t="s">
        <v>35</v>
      </c>
      <c r="B235" s="17">
        <v>18</v>
      </c>
      <c r="C235" s="17">
        <f>22628-8100</f>
        <v>14528</v>
      </c>
      <c r="D235" s="17">
        <f t="shared" si="19"/>
        <v>7264</v>
      </c>
    </row>
    <row r="236" spans="1:4" ht="27" customHeight="1">
      <c r="A236" s="27" t="s">
        <v>41</v>
      </c>
      <c r="B236" s="29">
        <v>18</v>
      </c>
      <c r="C236" s="29">
        <f>24345-8100</f>
        <v>16245</v>
      </c>
      <c r="D236" s="29">
        <f t="shared" si="19"/>
        <v>8122.5</v>
      </c>
    </row>
    <row r="237" spans="1:4" ht="27" customHeight="1" thickBot="1">
      <c r="A237" s="26" t="s">
        <v>105</v>
      </c>
      <c r="B237" s="55">
        <v>18</v>
      </c>
      <c r="C237" s="55">
        <v>9950</v>
      </c>
      <c r="D237" s="55">
        <v>9950</v>
      </c>
    </row>
    <row r="238" spans="1:4" ht="21" thickBot="1">
      <c r="A238" s="67" t="s">
        <v>111</v>
      </c>
      <c r="B238" s="68"/>
      <c r="C238" s="68"/>
      <c r="D238" s="68"/>
    </row>
    <row r="239" spans="1:4" ht="21" thickBot="1">
      <c r="A239" s="71" t="s">
        <v>80</v>
      </c>
      <c r="B239" s="72"/>
      <c r="C239" s="72"/>
      <c r="D239" s="72"/>
    </row>
    <row r="240" spans="1:4" ht="22.5" customHeight="1">
      <c r="A240" s="25" t="s">
        <v>8</v>
      </c>
      <c r="B240" s="22">
        <v>18</v>
      </c>
      <c r="C240" s="22">
        <f>26397-8100</f>
        <v>18297</v>
      </c>
      <c r="D240" s="22">
        <f>C240*50/100</f>
        <v>9148.5</v>
      </c>
    </row>
    <row r="241" spans="1:4" ht="40.5">
      <c r="A241" s="15" t="s">
        <v>6</v>
      </c>
      <c r="B241" s="17">
        <v>18</v>
      </c>
      <c r="C241" s="17">
        <f>27133-8100</f>
        <v>19033</v>
      </c>
      <c r="D241" s="17">
        <f>C241*50/100</f>
        <v>9516.5</v>
      </c>
    </row>
    <row r="242" spans="1:4" ht="36" customHeight="1">
      <c r="A242" s="15" t="s">
        <v>5</v>
      </c>
      <c r="B242" s="17">
        <v>18</v>
      </c>
      <c r="C242" s="17">
        <f>27869-8100</f>
        <v>19769</v>
      </c>
      <c r="D242" s="17">
        <f>C242*50/100</f>
        <v>9884.5</v>
      </c>
    </row>
    <row r="243" spans="1:4" ht="20.25" customHeight="1">
      <c r="A243" s="15" t="s">
        <v>4</v>
      </c>
      <c r="B243" s="17">
        <v>18</v>
      </c>
      <c r="C243" s="17">
        <f>28604-8100</f>
        <v>20504</v>
      </c>
      <c r="D243" s="17">
        <f>C243*50/100</f>
        <v>10252</v>
      </c>
    </row>
    <row r="244" spans="1:4" ht="23.25" customHeight="1">
      <c r="A244" s="27" t="s">
        <v>3</v>
      </c>
      <c r="B244" s="29">
        <v>18</v>
      </c>
      <c r="C244" s="29">
        <f>30039-8100</f>
        <v>21939</v>
      </c>
      <c r="D244" s="29">
        <f>C244*50/100</f>
        <v>10969.5</v>
      </c>
    </row>
    <row r="245" spans="1:4" ht="23.25" customHeight="1" thickBot="1">
      <c r="A245" s="26" t="s">
        <v>105</v>
      </c>
      <c r="B245" s="55">
        <v>18</v>
      </c>
      <c r="C245" s="55">
        <v>10939</v>
      </c>
      <c r="D245" s="55">
        <v>10939</v>
      </c>
    </row>
    <row r="246" spans="1:4" ht="21" thickBot="1">
      <c r="A246" s="65" t="s">
        <v>79</v>
      </c>
      <c r="B246" s="66"/>
      <c r="C246" s="66"/>
      <c r="D246" s="66"/>
    </row>
    <row r="247" spans="1:4" ht="23.25" customHeight="1">
      <c r="A247" s="25" t="s">
        <v>8</v>
      </c>
      <c r="B247" s="22">
        <v>18</v>
      </c>
      <c r="C247" s="22">
        <f>26397-8100</f>
        <v>18297</v>
      </c>
      <c r="D247" s="22">
        <f aca="true" t="shared" si="20" ref="D247:D255">C247*50/100</f>
        <v>9148.5</v>
      </c>
    </row>
    <row r="248" spans="1:4" ht="40.5">
      <c r="A248" s="15" t="s">
        <v>12</v>
      </c>
      <c r="B248" s="17">
        <v>18</v>
      </c>
      <c r="C248" s="17">
        <f>20500-8100</f>
        <v>12400</v>
      </c>
      <c r="D248" s="17">
        <f t="shared" si="20"/>
        <v>6200</v>
      </c>
    </row>
    <row r="249" spans="1:4" ht="40.5">
      <c r="A249" s="15" t="s">
        <v>20</v>
      </c>
      <c r="B249" s="17">
        <v>18</v>
      </c>
      <c r="C249" s="17">
        <f>27868-8100</f>
        <v>19768</v>
      </c>
      <c r="D249" s="17">
        <f t="shared" si="20"/>
        <v>9884</v>
      </c>
    </row>
    <row r="250" spans="1:4" ht="40.5">
      <c r="A250" s="15" t="s">
        <v>7</v>
      </c>
      <c r="B250" s="17">
        <v>18</v>
      </c>
      <c r="C250" s="17">
        <f>19039-8100</f>
        <v>10939</v>
      </c>
      <c r="D250" s="17">
        <f t="shared" si="20"/>
        <v>5469.5</v>
      </c>
    </row>
    <row r="251" spans="1:4" ht="35.25" customHeight="1">
      <c r="A251" s="15" t="s">
        <v>22</v>
      </c>
      <c r="B251" s="17">
        <v>18</v>
      </c>
      <c r="C251" s="17">
        <v>19039</v>
      </c>
      <c r="D251" s="17">
        <f t="shared" si="20"/>
        <v>9519.5</v>
      </c>
    </row>
    <row r="252" spans="1:4" ht="20.25" customHeight="1">
      <c r="A252" s="15" t="s">
        <v>23</v>
      </c>
      <c r="B252" s="17">
        <v>18</v>
      </c>
      <c r="C252" s="17">
        <f>25661-8100</f>
        <v>17561</v>
      </c>
      <c r="D252" s="17">
        <f t="shared" si="20"/>
        <v>8780.5</v>
      </c>
    </row>
    <row r="253" spans="1:4" ht="22.5" customHeight="1">
      <c r="A253" s="18" t="s">
        <v>9</v>
      </c>
      <c r="B253" s="17">
        <v>18</v>
      </c>
      <c r="C253" s="17">
        <f>27133-8100</f>
        <v>19033</v>
      </c>
      <c r="D253" s="17">
        <f t="shared" si="20"/>
        <v>9516.5</v>
      </c>
    </row>
    <row r="254" spans="1:4" ht="40.5">
      <c r="A254" s="15" t="s">
        <v>5</v>
      </c>
      <c r="B254" s="17">
        <v>18</v>
      </c>
      <c r="C254" s="17">
        <f>27868-8100</f>
        <v>19768</v>
      </c>
      <c r="D254" s="17">
        <f t="shared" si="20"/>
        <v>9884</v>
      </c>
    </row>
    <row r="255" spans="1:4" ht="29.25" customHeight="1">
      <c r="A255" s="27" t="s">
        <v>4</v>
      </c>
      <c r="B255" s="29">
        <v>18</v>
      </c>
      <c r="C255" s="29">
        <f>28604-8100</f>
        <v>20504</v>
      </c>
      <c r="D255" s="29">
        <f t="shared" si="20"/>
        <v>10252</v>
      </c>
    </row>
    <row r="256" spans="1:4" ht="29.25" customHeight="1" thickBot="1">
      <c r="A256" s="26" t="s">
        <v>105</v>
      </c>
      <c r="B256" s="55">
        <v>18</v>
      </c>
      <c r="C256" s="55">
        <v>10939</v>
      </c>
      <c r="D256" s="55">
        <v>10939</v>
      </c>
    </row>
    <row r="257" spans="1:4" ht="21" thickBot="1">
      <c r="A257" s="83" t="s">
        <v>88</v>
      </c>
      <c r="B257" s="84"/>
      <c r="C257" s="84"/>
      <c r="D257" s="84"/>
    </row>
    <row r="258" spans="1:4" ht="21.75" customHeight="1">
      <c r="A258" s="25" t="s">
        <v>8</v>
      </c>
      <c r="B258" s="51">
        <v>14</v>
      </c>
      <c r="C258" s="44">
        <f>9060*1.06</f>
        <v>9603.6</v>
      </c>
      <c r="D258" s="22">
        <f>C258*50/100</f>
        <v>4801.8</v>
      </c>
    </row>
    <row r="259" spans="1:4" ht="40.5">
      <c r="A259" s="15" t="s">
        <v>5</v>
      </c>
      <c r="B259" s="52">
        <v>14</v>
      </c>
      <c r="C259" s="52">
        <v>9823</v>
      </c>
      <c r="D259" s="17">
        <f>C259*50/100</f>
        <v>4911.5</v>
      </c>
    </row>
    <row r="260" spans="1:4" ht="40.5">
      <c r="A260" s="15" t="s">
        <v>22</v>
      </c>
      <c r="B260" s="52">
        <v>14</v>
      </c>
      <c r="C260" s="52">
        <v>9165</v>
      </c>
      <c r="D260" s="17">
        <f>C260*50/100</f>
        <v>4582.5</v>
      </c>
    </row>
    <row r="261" spans="1:4" ht="22.5" customHeight="1">
      <c r="A261" s="15" t="s">
        <v>23</v>
      </c>
      <c r="B261" s="52">
        <v>14</v>
      </c>
      <c r="C261" s="52">
        <v>9494</v>
      </c>
      <c r="D261" s="17">
        <f>C261*50/100</f>
        <v>4747</v>
      </c>
    </row>
    <row r="262" spans="1:4" ht="22.5" customHeight="1" thickBot="1">
      <c r="A262" s="46" t="s">
        <v>87</v>
      </c>
      <c r="B262" s="53">
        <v>14</v>
      </c>
      <c r="C262" s="53">
        <v>9165</v>
      </c>
      <c r="D262" s="29">
        <f>C262*50/100</f>
        <v>4582.5</v>
      </c>
    </row>
    <row r="263" spans="1:4" ht="21" hidden="1" thickBot="1">
      <c r="A263" s="85"/>
      <c r="B263" s="86"/>
      <c r="C263" s="86"/>
      <c r="D263" s="86"/>
    </row>
    <row r="264" spans="1:4" ht="21" thickBot="1">
      <c r="A264" s="71" t="s">
        <v>112</v>
      </c>
      <c r="B264" s="72"/>
      <c r="C264" s="72"/>
      <c r="D264" s="72"/>
    </row>
    <row r="265" spans="1:4" ht="22.5" customHeight="1">
      <c r="A265" s="38" t="s">
        <v>8</v>
      </c>
      <c r="B265" s="22">
        <v>18</v>
      </c>
      <c r="C265" s="22">
        <f>23000*1.06-8100</f>
        <v>16280</v>
      </c>
      <c r="D265" s="22">
        <f aca="true" t="shared" si="21" ref="D265:D270">C265*50/100</f>
        <v>8140</v>
      </c>
    </row>
    <row r="266" spans="1:4" ht="40.5">
      <c r="A266" s="39" t="s">
        <v>12</v>
      </c>
      <c r="B266" s="17">
        <v>18</v>
      </c>
      <c r="C266" s="17">
        <f>18800-8100</f>
        <v>10700</v>
      </c>
      <c r="D266" s="17">
        <f t="shared" si="21"/>
        <v>5350</v>
      </c>
    </row>
    <row r="267" spans="1:4" ht="20.25" customHeight="1">
      <c r="A267" s="39" t="s">
        <v>40</v>
      </c>
      <c r="B267" s="17">
        <v>18</v>
      </c>
      <c r="C267" s="17">
        <f>18000-8100</f>
        <v>9900</v>
      </c>
      <c r="D267" s="17">
        <f t="shared" si="21"/>
        <v>4950</v>
      </c>
    </row>
    <row r="268" spans="1:4" ht="35.25" customHeight="1">
      <c r="A268" s="39" t="s">
        <v>5</v>
      </c>
      <c r="B268" s="17">
        <v>18</v>
      </c>
      <c r="C268" s="17">
        <f>25787-8100</f>
        <v>17687</v>
      </c>
      <c r="D268" s="17">
        <f t="shared" si="21"/>
        <v>8843.5</v>
      </c>
    </row>
    <row r="269" spans="1:4" ht="20.25" customHeight="1">
      <c r="A269" s="39" t="s">
        <v>4</v>
      </c>
      <c r="B269" s="17">
        <v>18</v>
      </c>
      <c r="C269" s="17">
        <f>26491-8100</f>
        <v>18391</v>
      </c>
      <c r="D269" s="17">
        <f>C269*50/100</f>
        <v>9195.5</v>
      </c>
    </row>
    <row r="270" spans="1:4" ht="23.25" customHeight="1">
      <c r="A270" s="40" t="s">
        <v>48</v>
      </c>
      <c r="B270" s="29">
        <v>18</v>
      </c>
      <c r="C270" s="29">
        <f>27898-8100</f>
        <v>19798</v>
      </c>
      <c r="D270" s="29">
        <f t="shared" si="21"/>
        <v>9899</v>
      </c>
    </row>
    <row r="271" spans="1:4" ht="23.25" customHeight="1">
      <c r="A271" s="15" t="s">
        <v>105</v>
      </c>
      <c r="B271" s="17">
        <v>18</v>
      </c>
      <c r="C271" s="17">
        <v>9244</v>
      </c>
      <c r="D271" s="17">
        <v>9244</v>
      </c>
    </row>
    <row r="272" spans="1:4" ht="21" thickBot="1">
      <c r="A272" s="87" t="s">
        <v>113</v>
      </c>
      <c r="B272" s="88"/>
      <c r="C272" s="88"/>
      <c r="D272" s="88"/>
    </row>
    <row r="273" spans="1:4" ht="18" customHeight="1" thickBot="1">
      <c r="A273" s="71" t="s">
        <v>56</v>
      </c>
      <c r="B273" s="72"/>
      <c r="C273" s="72"/>
      <c r="D273" s="72"/>
    </row>
    <row r="274" spans="1:4" ht="24" customHeight="1">
      <c r="A274" s="38" t="s">
        <v>8</v>
      </c>
      <c r="B274" s="22">
        <v>18</v>
      </c>
      <c r="C274" s="22">
        <f>22260-8100</f>
        <v>14160</v>
      </c>
      <c r="D274" s="22">
        <f aca="true" t="shared" si="22" ref="D274:D281">C274*50/100</f>
        <v>7080</v>
      </c>
    </row>
    <row r="275" spans="1:4" ht="40.5">
      <c r="A275" s="41" t="s">
        <v>42</v>
      </c>
      <c r="B275" s="17">
        <v>18</v>
      </c>
      <c r="C275" s="17">
        <f>18200-8100</f>
        <v>10100</v>
      </c>
      <c r="D275" s="17">
        <f t="shared" si="22"/>
        <v>5050</v>
      </c>
    </row>
    <row r="276" spans="1:4" ht="40.5">
      <c r="A276" s="39" t="s">
        <v>7</v>
      </c>
      <c r="B276" s="17">
        <v>18</v>
      </c>
      <c r="C276" s="17">
        <f>17700-8100</f>
        <v>9600</v>
      </c>
      <c r="D276" s="17">
        <f t="shared" si="22"/>
        <v>4800</v>
      </c>
    </row>
    <row r="277" spans="1:4" ht="40.5">
      <c r="A277" s="41" t="s">
        <v>43</v>
      </c>
      <c r="B277" s="17">
        <v>18</v>
      </c>
      <c r="C277" s="17">
        <f>23276-8100</f>
        <v>15176</v>
      </c>
      <c r="D277" s="17">
        <f t="shared" si="22"/>
        <v>7588</v>
      </c>
    </row>
    <row r="278" spans="1:4" ht="40.5">
      <c r="A278" s="39" t="s">
        <v>6</v>
      </c>
      <c r="B278" s="17">
        <v>18</v>
      </c>
      <c r="C278" s="17">
        <f>22768-8100</f>
        <v>14668</v>
      </c>
      <c r="D278" s="17">
        <f t="shared" si="22"/>
        <v>7334</v>
      </c>
    </row>
    <row r="279" spans="1:4" ht="40.5">
      <c r="A279" s="39" t="s">
        <v>93</v>
      </c>
      <c r="B279" s="17">
        <v>18</v>
      </c>
      <c r="C279" s="17">
        <f>23781-8100</f>
        <v>15681</v>
      </c>
      <c r="D279" s="17">
        <f t="shared" si="22"/>
        <v>7840.5</v>
      </c>
    </row>
    <row r="280" spans="1:4" ht="40.5">
      <c r="A280" s="39" t="s">
        <v>22</v>
      </c>
      <c r="B280" s="17">
        <v>18</v>
      </c>
      <c r="C280" s="17">
        <f>17700-8100</f>
        <v>9600</v>
      </c>
      <c r="D280" s="17">
        <f t="shared" si="22"/>
        <v>4800</v>
      </c>
    </row>
    <row r="281" spans="1:4" ht="24.75" customHeight="1">
      <c r="A281" s="40" t="s">
        <v>103</v>
      </c>
      <c r="B281" s="29">
        <v>18</v>
      </c>
      <c r="C281" s="29">
        <f>24800-8100</f>
        <v>16700</v>
      </c>
      <c r="D281" s="29">
        <f t="shared" si="22"/>
        <v>8350</v>
      </c>
    </row>
    <row r="282" spans="1:4" ht="24.75" customHeight="1" thickBot="1">
      <c r="A282" s="26" t="s">
        <v>105</v>
      </c>
      <c r="B282" s="55">
        <v>18</v>
      </c>
      <c r="C282" s="55">
        <v>9081</v>
      </c>
      <c r="D282" s="55">
        <v>9081</v>
      </c>
    </row>
    <row r="283" spans="1:4" ht="21" customHeight="1" thickBot="1">
      <c r="A283" s="65" t="s">
        <v>57</v>
      </c>
      <c r="B283" s="66"/>
      <c r="C283" s="66"/>
      <c r="D283" s="66"/>
    </row>
    <row r="284" spans="1:4" ht="40.5">
      <c r="A284" s="38" t="s">
        <v>45</v>
      </c>
      <c r="B284" s="22">
        <v>18</v>
      </c>
      <c r="C284" s="22">
        <f>21244-8100</f>
        <v>13144</v>
      </c>
      <c r="D284" s="22">
        <f>C284*50/100</f>
        <v>6572</v>
      </c>
    </row>
    <row r="285" spans="1:4" ht="40.5">
      <c r="A285" s="39" t="s">
        <v>6</v>
      </c>
      <c r="B285" s="17">
        <v>18</v>
      </c>
      <c r="C285" s="17">
        <f>22768-8100</f>
        <v>14668</v>
      </c>
      <c r="D285" s="17">
        <f>C285*50/100</f>
        <v>7334</v>
      </c>
    </row>
    <row r="286" spans="1:4" ht="40.5">
      <c r="A286" s="39" t="s">
        <v>5</v>
      </c>
      <c r="B286" s="17">
        <v>18</v>
      </c>
      <c r="C286" s="17">
        <f>22768-8100</f>
        <v>14668</v>
      </c>
      <c r="D286" s="17">
        <f>C286*50/100</f>
        <v>7334</v>
      </c>
    </row>
    <row r="287" spans="1:4" ht="22.5" customHeight="1">
      <c r="A287" s="40" t="s">
        <v>4</v>
      </c>
      <c r="B287" s="29">
        <v>18</v>
      </c>
      <c r="C287" s="29">
        <f>23781-8100</f>
        <v>15681</v>
      </c>
      <c r="D287" s="29">
        <f>C287*50/100</f>
        <v>7840.5</v>
      </c>
    </row>
    <row r="288" spans="1:4" ht="27" customHeight="1" thickBot="1">
      <c r="A288" s="26" t="s">
        <v>105</v>
      </c>
      <c r="B288" s="55">
        <v>18</v>
      </c>
      <c r="C288" s="55">
        <v>9081</v>
      </c>
      <c r="D288" s="55">
        <v>9081</v>
      </c>
    </row>
    <row r="289" spans="1:4" ht="20.25" customHeight="1" thickBot="1">
      <c r="A289" s="65" t="s">
        <v>55</v>
      </c>
      <c r="B289" s="66"/>
      <c r="C289" s="66"/>
      <c r="D289" s="66"/>
    </row>
    <row r="290" spans="1:4" ht="22.5" customHeight="1">
      <c r="A290" s="38" t="s">
        <v>8</v>
      </c>
      <c r="B290" s="22">
        <v>18</v>
      </c>
      <c r="C290" s="22">
        <f>21000*1.06-8100</f>
        <v>14160</v>
      </c>
      <c r="D290" s="22">
        <f aca="true" t="shared" si="23" ref="D290:D297">C290*50/100</f>
        <v>7080</v>
      </c>
    </row>
    <row r="291" spans="1:4" ht="20.25" customHeight="1">
      <c r="A291" s="41" t="s">
        <v>9</v>
      </c>
      <c r="B291" s="17">
        <v>18</v>
      </c>
      <c r="C291" s="17">
        <f>22768-8100</f>
        <v>14668</v>
      </c>
      <c r="D291" s="17">
        <f t="shared" si="23"/>
        <v>7334</v>
      </c>
    </row>
    <row r="292" spans="1:4" ht="21.75" customHeight="1">
      <c r="A292" s="41" t="s">
        <v>40</v>
      </c>
      <c r="B292" s="17">
        <v>18</v>
      </c>
      <c r="C292" s="17">
        <f>17700-8100</f>
        <v>9600</v>
      </c>
      <c r="D292" s="17">
        <f t="shared" si="23"/>
        <v>4800</v>
      </c>
    </row>
    <row r="293" spans="1:4" ht="21.75" customHeight="1">
      <c r="A293" s="39" t="s">
        <v>16</v>
      </c>
      <c r="B293" s="17">
        <v>18</v>
      </c>
      <c r="C293" s="17">
        <f>22768-8100</f>
        <v>14668</v>
      </c>
      <c r="D293" s="17">
        <f t="shared" si="23"/>
        <v>7334</v>
      </c>
    </row>
    <row r="294" spans="1:4" ht="36" customHeight="1">
      <c r="A294" s="39" t="s">
        <v>21</v>
      </c>
      <c r="B294" s="17">
        <v>18</v>
      </c>
      <c r="C294" s="17">
        <f>22768-8100</f>
        <v>14668</v>
      </c>
      <c r="D294" s="17">
        <f t="shared" si="23"/>
        <v>7334</v>
      </c>
    </row>
    <row r="295" spans="1:4" ht="40.5">
      <c r="A295" s="39" t="s">
        <v>5</v>
      </c>
      <c r="B295" s="17">
        <v>18</v>
      </c>
      <c r="C295" s="17">
        <f>23276-8100</f>
        <v>15176</v>
      </c>
      <c r="D295" s="17">
        <f t="shared" si="23"/>
        <v>7588</v>
      </c>
    </row>
    <row r="296" spans="1:4" ht="21.75" customHeight="1">
      <c r="A296" s="39" t="s">
        <v>4</v>
      </c>
      <c r="B296" s="17">
        <v>18</v>
      </c>
      <c r="C296" s="17">
        <f>23784-8100</f>
        <v>15684</v>
      </c>
      <c r="D296" s="17">
        <f t="shared" si="23"/>
        <v>7842</v>
      </c>
    </row>
    <row r="297" spans="1:4" ht="26.25" customHeight="1">
      <c r="A297" s="40" t="s">
        <v>3</v>
      </c>
      <c r="B297" s="29">
        <v>18</v>
      </c>
      <c r="C297" s="29">
        <f>24800-8100</f>
        <v>16700</v>
      </c>
      <c r="D297" s="29">
        <f t="shared" si="23"/>
        <v>8350</v>
      </c>
    </row>
    <row r="298" spans="1:4" ht="26.25" customHeight="1" thickBot="1">
      <c r="A298" s="26" t="s">
        <v>105</v>
      </c>
      <c r="B298" s="55">
        <v>18</v>
      </c>
      <c r="C298" s="55">
        <v>9081</v>
      </c>
      <c r="D298" s="55">
        <v>9081</v>
      </c>
    </row>
    <row r="299" spans="1:4" ht="21" thickBot="1">
      <c r="A299" s="67" t="s">
        <v>114</v>
      </c>
      <c r="B299" s="68"/>
      <c r="C299" s="68"/>
      <c r="D299" s="68"/>
    </row>
    <row r="300" spans="1:4" ht="21" thickBot="1">
      <c r="A300" s="69" t="s">
        <v>53</v>
      </c>
      <c r="B300" s="70"/>
      <c r="C300" s="70"/>
      <c r="D300" s="70"/>
    </row>
    <row r="301" spans="1:4" ht="22.5" customHeight="1">
      <c r="A301" s="25" t="s">
        <v>8</v>
      </c>
      <c r="B301" s="22">
        <v>18</v>
      </c>
      <c r="C301" s="22">
        <f>24100-8100</f>
        <v>16000</v>
      </c>
      <c r="D301" s="22">
        <f>C301*50/100</f>
        <v>8000</v>
      </c>
    </row>
    <row r="302" spans="1:4" ht="20.25" customHeight="1">
      <c r="A302" s="18" t="s">
        <v>9</v>
      </c>
      <c r="B302" s="17">
        <v>18</v>
      </c>
      <c r="C302" s="17">
        <f>24608-8100</f>
        <v>16508</v>
      </c>
      <c r="D302" s="17">
        <f>C302*50/100</f>
        <v>8254</v>
      </c>
    </row>
    <row r="303" spans="1:4" ht="40.5">
      <c r="A303" s="15" t="s">
        <v>6</v>
      </c>
      <c r="B303" s="17">
        <v>18</v>
      </c>
      <c r="C303" s="17">
        <f>24608-8100</f>
        <v>16508</v>
      </c>
      <c r="D303" s="17">
        <f>C303*50/100</f>
        <v>8254</v>
      </c>
    </row>
    <row r="304" spans="1:4" ht="40.5">
      <c r="A304" s="15" t="s">
        <v>5</v>
      </c>
      <c r="B304" s="17">
        <v>18</v>
      </c>
      <c r="C304" s="17">
        <f>25116-8100</f>
        <v>17016</v>
      </c>
      <c r="D304" s="17">
        <f>C304*50/100</f>
        <v>8508</v>
      </c>
    </row>
    <row r="305" spans="1:4" ht="23.25" customHeight="1">
      <c r="A305" s="27" t="s">
        <v>4</v>
      </c>
      <c r="B305" s="29">
        <v>18</v>
      </c>
      <c r="C305" s="29">
        <f>25621-8100</f>
        <v>17521</v>
      </c>
      <c r="D305" s="29">
        <f>C305*50/100</f>
        <v>8760.5</v>
      </c>
    </row>
    <row r="306" spans="1:4" ht="23.25" customHeight="1" thickBot="1">
      <c r="A306" s="26" t="s">
        <v>105</v>
      </c>
      <c r="B306" s="55">
        <v>18</v>
      </c>
      <c r="C306" s="55">
        <v>10921</v>
      </c>
      <c r="D306" s="55">
        <v>10921</v>
      </c>
    </row>
    <row r="307" spans="1:4" ht="18" customHeight="1" thickBot="1">
      <c r="A307" s="65" t="s">
        <v>54</v>
      </c>
      <c r="B307" s="66"/>
      <c r="C307" s="66"/>
      <c r="D307" s="66"/>
    </row>
    <row r="308" spans="1:4" ht="23.25" customHeight="1">
      <c r="A308" s="19" t="s">
        <v>9</v>
      </c>
      <c r="B308" s="22">
        <v>18</v>
      </c>
      <c r="C308" s="22">
        <f>24608-8100</f>
        <v>16508</v>
      </c>
      <c r="D308" s="22">
        <f>C308*50/100</f>
        <v>8254</v>
      </c>
    </row>
    <row r="309" spans="1:4" ht="40.5">
      <c r="A309" s="15" t="s">
        <v>5</v>
      </c>
      <c r="B309" s="17">
        <v>18</v>
      </c>
      <c r="C309" s="17">
        <f>25725-8100</f>
        <v>17625</v>
      </c>
      <c r="D309" s="17">
        <f>C309*50/100</f>
        <v>8812.5</v>
      </c>
    </row>
    <row r="310" spans="1:4" ht="22.5" customHeight="1">
      <c r="A310" s="15" t="s">
        <v>4</v>
      </c>
      <c r="B310" s="17">
        <v>18</v>
      </c>
      <c r="C310" s="17">
        <f>26284-8100</f>
        <v>18184</v>
      </c>
      <c r="D310" s="17">
        <f>C310*50/100</f>
        <v>9092</v>
      </c>
    </row>
    <row r="311" spans="1:4" ht="22.5" customHeight="1">
      <c r="A311" s="15" t="s">
        <v>3</v>
      </c>
      <c r="B311" s="17">
        <v>18</v>
      </c>
      <c r="C311" s="17">
        <f>27402-8100</f>
        <v>19302</v>
      </c>
      <c r="D311" s="17">
        <f>C311*50/100</f>
        <v>9651</v>
      </c>
    </row>
    <row r="312" spans="1:4" ht="23.25" customHeight="1">
      <c r="A312" s="27" t="s">
        <v>40</v>
      </c>
      <c r="B312" s="29">
        <v>18</v>
      </c>
      <c r="C312" s="29">
        <f>19600-8100</f>
        <v>11500</v>
      </c>
      <c r="D312" s="29">
        <f>C312*50/100</f>
        <v>5750</v>
      </c>
    </row>
    <row r="313" spans="1:4" ht="23.25" customHeight="1">
      <c r="A313" s="15" t="s">
        <v>105</v>
      </c>
      <c r="B313" s="17">
        <v>18</v>
      </c>
      <c r="C313" s="17">
        <v>10921</v>
      </c>
      <c r="D313" s="17">
        <v>10921</v>
      </c>
    </row>
    <row r="314" spans="1:5" ht="21" thickBot="1">
      <c r="A314" s="67" t="s">
        <v>115</v>
      </c>
      <c r="B314" s="68"/>
      <c r="C314" s="68"/>
      <c r="D314" s="68"/>
      <c r="E314" s="11"/>
    </row>
    <row r="315" spans="1:4" ht="18" customHeight="1" thickBot="1">
      <c r="A315" s="71" t="s">
        <v>50</v>
      </c>
      <c r="B315" s="72"/>
      <c r="C315" s="72"/>
      <c r="D315" s="72"/>
    </row>
    <row r="316" spans="1:4" ht="24" customHeight="1">
      <c r="A316" s="38" t="s">
        <v>8</v>
      </c>
      <c r="B316" s="22">
        <v>18</v>
      </c>
      <c r="C316" s="22">
        <f>25000*1.06-8100</f>
        <v>18400</v>
      </c>
      <c r="D316" s="22">
        <f>C316*50/100</f>
        <v>9200</v>
      </c>
    </row>
    <row r="317" spans="1:4" ht="40.5">
      <c r="A317" s="39" t="s">
        <v>6</v>
      </c>
      <c r="B317" s="17">
        <v>18</v>
      </c>
      <c r="C317" s="17">
        <f>27773-8100</f>
        <v>19673</v>
      </c>
      <c r="D317" s="17">
        <f>C317*50/100</f>
        <v>9836.5</v>
      </c>
    </row>
    <row r="318" spans="1:4" ht="40.5">
      <c r="A318" s="39" t="s">
        <v>5</v>
      </c>
      <c r="B318" s="17">
        <v>18</v>
      </c>
      <c r="C318" s="17">
        <f>29046-8100</f>
        <v>20946</v>
      </c>
      <c r="D318" s="17">
        <f>C318*50/100</f>
        <v>10473</v>
      </c>
    </row>
    <row r="319" spans="1:4" ht="24" customHeight="1">
      <c r="A319" s="39" t="s">
        <v>4</v>
      </c>
      <c r="B319" s="17">
        <v>18</v>
      </c>
      <c r="C319" s="17">
        <f>30319-8100</f>
        <v>22219</v>
      </c>
      <c r="D319" s="17">
        <f>C319*50/100</f>
        <v>11109.5</v>
      </c>
    </row>
    <row r="320" spans="1:4" ht="23.25" customHeight="1">
      <c r="A320" s="40" t="s">
        <v>3</v>
      </c>
      <c r="B320" s="29">
        <v>18</v>
      </c>
      <c r="C320" s="29">
        <f>32865-8100</f>
        <v>24765</v>
      </c>
      <c r="D320" s="29">
        <f>C320*50/100</f>
        <v>12382.5</v>
      </c>
    </row>
    <row r="321" spans="1:4" ht="23.25" customHeight="1" thickBot="1">
      <c r="A321" s="26" t="s">
        <v>105</v>
      </c>
      <c r="B321" s="55">
        <v>18</v>
      </c>
      <c r="C321" s="55">
        <v>5670</v>
      </c>
      <c r="D321" s="55">
        <v>5670</v>
      </c>
    </row>
    <row r="322" spans="1:4" ht="18" customHeight="1" thickBot="1">
      <c r="A322" s="65" t="s">
        <v>51</v>
      </c>
      <c r="B322" s="66"/>
      <c r="C322" s="66"/>
      <c r="D322" s="66"/>
    </row>
    <row r="323" spans="1:4" ht="25.5" customHeight="1">
      <c r="A323" s="38" t="s">
        <v>8</v>
      </c>
      <c r="B323" s="22">
        <v>18</v>
      </c>
      <c r="C323" s="22">
        <f>20000*1.06-8100</f>
        <v>13100</v>
      </c>
      <c r="D323" s="22">
        <f>C323*50/100</f>
        <v>6550</v>
      </c>
    </row>
    <row r="324" spans="1:4" ht="18.75" customHeight="1">
      <c r="A324" s="39" t="s">
        <v>4</v>
      </c>
      <c r="B324" s="17">
        <v>18</v>
      </c>
      <c r="C324" s="17">
        <f>23429-8100</f>
        <v>15329</v>
      </c>
      <c r="D324" s="17">
        <f>C324*50/100</f>
        <v>7664.5</v>
      </c>
    </row>
    <row r="325" spans="1:4" ht="22.5" customHeight="1">
      <c r="A325" s="40" t="s">
        <v>3</v>
      </c>
      <c r="B325" s="29">
        <v>18</v>
      </c>
      <c r="C325" s="29">
        <f>24915-8100</f>
        <v>16815</v>
      </c>
      <c r="D325" s="29">
        <f>C325*50/100</f>
        <v>8407.5</v>
      </c>
    </row>
    <row r="326" spans="1:4" ht="22.5" customHeight="1" thickBot="1">
      <c r="A326" s="26" t="s">
        <v>105</v>
      </c>
      <c r="B326" s="55">
        <v>18</v>
      </c>
      <c r="C326" s="55">
        <v>5670</v>
      </c>
      <c r="D326" s="55">
        <v>5670</v>
      </c>
    </row>
    <row r="327" spans="1:4" ht="21" thickBot="1">
      <c r="A327" s="73" t="s">
        <v>52</v>
      </c>
      <c r="B327" s="74"/>
      <c r="C327" s="74"/>
      <c r="D327" s="74"/>
    </row>
    <row r="328" spans="1:4" ht="21" thickBot="1">
      <c r="A328" s="75" t="s">
        <v>96</v>
      </c>
      <c r="B328" s="76"/>
      <c r="C328" s="76"/>
      <c r="D328" s="76"/>
    </row>
    <row r="329" spans="1:4" ht="21.75" customHeight="1">
      <c r="A329" s="25" t="s">
        <v>8</v>
      </c>
      <c r="B329" s="22">
        <v>18</v>
      </c>
      <c r="C329" s="22">
        <f>24500*1.06-8100</f>
        <v>17870</v>
      </c>
      <c r="D329" s="22">
        <f aca="true" t="shared" si="24" ref="D329:D335">C329*50/100</f>
        <v>8935</v>
      </c>
    </row>
    <row r="330" spans="1:4" ht="40.5">
      <c r="A330" s="15" t="s">
        <v>7</v>
      </c>
      <c r="B330" s="17">
        <v>18</v>
      </c>
      <c r="C330" s="17">
        <f>14700*1.06-8100</f>
        <v>7482</v>
      </c>
      <c r="D330" s="17">
        <f t="shared" si="24"/>
        <v>3741</v>
      </c>
    </row>
    <row r="331" spans="1:4" ht="40.5">
      <c r="A331" s="18" t="s">
        <v>20</v>
      </c>
      <c r="B331" s="17">
        <v>18</v>
      </c>
      <c r="C331" s="17">
        <f>28410-8100</f>
        <v>20310</v>
      </c>
      <c r="D331" s="17">
        <f t="shared" si="24"/>
        <v>10155</v>
      </c>
    </row>
    <row r="332" spans="1:4" ht="40.5">
      <c r="A332" s="15" t="s">
        <v>6</v>
      </c>
      <c r="B332" s="17">
        <v>18</v>
      </c>
      <c r="C332" s="17">
        <f>27190-8100</f>
        <v>19090</v>
      </c>
      <c r="D332" s="17">
        <f t="shared" si="24"/>
        <v>9545</v>
      </c>
    </row>
    <row r="333" spans="1:4" ht="40.5">
      <c r="A333" s="15" t="s">
        <v>5</v>
      </c>
      <c r="B333" s="17">
        <v>18</v>
      </c>
      <c r="C333" s="17">
        <f>28410-8100</f>
        <v>20310</v>
      </c>
      <c r="D333" s="17">
        <f t="shared" si="24"/>
        <v>10155</v>
      </c>
    </row>
    <row r="334" spans="1:4" ht="24" customHeight="1">
      <c r="A334" s="15" t="s">
        <v>49</v>
      </c>
      <c r="B334" s="17">
        <v>18</v>
      </c>
      <c r="C334" s="17">
        <f>29630-8100</f>
        <v>21530</v>
      </c>
      <c r="D334" s="17">
        <f t="shared" si="24"/>
        <v>10765</v>
      </c>
    </row>
    <row r="335" spans="1:4" ht="21" customHeight="1">
      <c r="A335" s="15" t="s">
        <v>3</v>
      </c>
      <c r="B335" s="17">
        <v>18</v>
      </c>
      <c r="C335" s="17">
        <f>32070-8100</f>
        <v>23970</v>
      </c>
      <c r="D335" s="17">
        <f t="shared" si="24"/>
        <v>11985</v>
      </c>
    </row>
    <row r="336" spans="1:4" ht="24" customHeight="1">
      <c r="A336" s="15" t="s">
        <v>105</v>
      </c>
      <c r="B336" s="17">
        <v>18</v>
      </c>
      <c r="C336" s="17">
        <v>5670</v>
      </c>
      <c r="D336" s="17">
        <v>5670</v>
      </c>
    </row>
  </sheetData>
  <sheetProtection/>
  <mergeCells count="57">
    <mergeCell ref="A2:D2"/>
    <mergeCell ref="A8:A9"/>
    <mergeCell ref="B8:B9"/>
    <mergeCell ref="A10:D10"/>
    <mergeCell ref="C8:D8"/>
    <mergeCell ref="A11:D11"/>
    <mergeCell ref="A20:D20"/>
    <mergeCell ref="A29:D29"/>
    <mergeCell ref="A37:D37"/>
    <mergeCell ref="A42:D42"/>
    <mergeCell ref="A49:D49"/>
    <mergeCell ref="A57:D57"/>
    <mergeCell ref="A64:D64"/>
    <mergeCell ref="A74:D74"/>
    <mergeCell ref="A75:D75"/>
    <mergeCell ref="A80:D80"/>
    <mergeCell ref="A83:D83"/>
    <mergeCell ref="A90:D90"/>
    <mergeCell ref="A150:D150"/>
    <mergeCell ref="A160:D160"/>
    <mergeCell ref="A170:D170"/>
    <mergeCell ref="A99:D99"/>
    <mergeCell ref="A107:D107"/>
    <mergeCell ref="A116:D116"/>
    <mergeCell ref="A117:D117"/>
    <mergeCell ref="A127:D127"/>
    <mergeCell ref="A133:D133"/>
    <mergeCell ref="A203:D203"/>
    <mergeCell ref="A214:D214"/>
    <mergeCell ref="A222:D222"/>
    <mergeCell ref="A228:D228"/>
    <mergeCell ref="A322:D322"/>
    <mergeCell ref="A137:D137"/>
    <mergeCell ref="A185:D185"/>
    <mergeCell ref="A186:D186"/>
    <mergeCell ref="A195:D195"/>
    <mergeCell ref="A149:D149"/>
    <mergeCell ref="A327:D327"/>
    <mergeCell ref="A328:D328"/>
    <mergeCell ref="C134:D136"/>
    <mergeCell ref="A307:D307"/>
    <mergeCell ref="A315:D315"/>
    <mergeCell ref="A257:D257"/>
    <mergeCell ref="A263:D263"/>
    <mergeCell ref="A264:D264"/>
    <mergeCell ref="A272:D272"/>
    <mergeCell ref="A314:D314"/>
    <mergeCell ref="B1:D1"/>
    <mergeCell ref="A289:D289"/>
    <mergeCell ref="A299:D299"/>
    <mergeCell ref="A300:D300"/>
    <mergeCell ref="A273:D273"/>
    <mergeCell ref="A283:D283"/>
    <mergeCell ref="A238:D238"/>
    <mergeCell ref="A239:D239"/>
    <mergeCell ref="A246:D246"/>
    <mergeCell ref="A179:D179"/>
  </mergeCells>
  <printOptions horizontalCentered="1"/>
  <pageMargins left="0.1968503937007874" right="0.1968503937007874" top="0.3937007874015748" bottom="0.3937007874015748" header="0" footer="0"/>
  <pageSetup fitToHeight="15" horizontalDpi="600" verticalDpi="600" orientation="landscape" paperSize="9" scale="75" r:id="rId1"/>
  <rowBreaks count="8" manualBreakCount="8">
    <brk id="36" max="3" man="1"/>
    <brk id="70" max="3" man="1"/>
    <brk id="109" max="3" man="1"/>
    <brk id="146" max="3" man="1"/>
    <brk id="187" max="3" man="1"/>
    <brk id="224" max="3" man="1"/>
    <brk id="267" max="3" man="1"/>
    <brk id="31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324"/>
  <sheetViews>
    <sheetView tabSelected="1" view="pageBreakPreview" zoomScale="75" zoomScaleSheetLayoutView="75" zoomScalePageLayoutView="0" workbookViewId="0" topLeftCell="A1">
      <selection activeCell="A1" sqref="A1:F1"/>
    </sheetView>
  </sheetViews>
  <sheetFormatPr defaultColWidth="9.140625" defaultRowHeight="12.75"/>
  <cols>
    <col min="1" max="1" width="61.28125" style="12" customWidth="1"/>
    <col min="2" max="2" width="16.00390625" style="12" customWidth="1"/>
    <col min="3" max="3" width="22.8515625" style="13" customWidth="1"/>
    <col min="4" max="4" width="28.140625" style="13" customWidth="1"/>
    <col min="5" max="5" width="28.00390625" style="13" customWidth="1"/>
    <col min="6" max="6" width="26.7109375" style="13" customWidth="1"/>
    <col min="7" max="7" width="36.00390625" style="1" customWidth="1"/>
    <col min="8" max="8" width="18.140625" style="1" customWidth="1"/>
    <col min="9" max="16384" width="9.140625" style="1" customWidth="1"/>
  </cols>
  <sheetData>
    <row r="1" spans="1:10" s="4" customFormat="1" ht="47.25" customHeight="1">
      <c r="A1" s="91" t="s">
        <v>116</v>
      </c>
      <c r="B1" s="91"/>
      <c r="C1" s="91"/>
      <c r="D1" s="91"/>
      <c r="E1" s="91"/>
      <c r="F1" s="91"/>
      <c r="G1" s="6"/>
      <c r="H1" s="6"/>
      <c r="I1" s="6"/>
      <c r="J1" s="6"/>
    </row>
    <row r="2" spans="1:10" s="4" customFormat="1" ht="20.25">
      <c r="A2" s="14"/>
      <c r="B2" s="14"/>
      <c r="C2" s="49"/>
      <c r="D2" s="49"/>
      <c r="E2" s="49"/>
      <c r="F2" s="49"/>
      <c r="G2" s="5"/>
      <c r="H2" s="5"/>
      <c r="I2" s="5"/>
      <c r="J2" s="5"/>
    </row>
    <row r="3" spans="1:10" s="4" customFormat="1" ht="20.25">
      <c r="A3" s="92" t="s">
        <v>0</v>
      </c>
      <c r="B3" s="117" t="s">
        <v>1</v>
      </c>
      <c r="C3" s="94" t="s">
        <v>102</v>
      </c>
      <c r="D3" s="120" t="s">
        <v>125</v>
      </c>
      <c r="E3" s="120"/>
      <c r="F3" s="120"/>
      <c r="G3" s="5"/>
      <c r="H3" s="5"/>
      <c r="I3" s="5"/>
      <c r="J3" s="5"/>
    </row>
    <row r="4" spans="1:11" s="4" customFormat="1" ht="206.25" customHeight="1" thickBot="1">
      <c r="A4" s="116"/>
      <c r="B4" s="118"/>
      <c r="C4" s="119"/>
      <c r="D4" s="58" t="s">
        <v>117</v>
      </c>
      <c r="E4" s="58" t="s">
        <v>118</v>
      </c>
      <c r="F4" s="58" t="s">
        <v>119</v>
      </c>
      <c r="G4" s="9"/>
      <c r="H4" s="9"/>
      <c r="I4" s="9"/>
      <c r="J4" s="9"/>
      <c r="K4" s="7"/>
    </row>
    <row r="5" spans="1:11" s="4" customFormat="1" ht="21" thickBot="1">
      <c r="A5" s="96" t="s">
        <v>124</v>
      </c>
      <c r="B5" s="97"/>
      <c r="C5" s="97"/>
      <c r="D5" s="97"/>
      <c r="E5" s="97"/>
      <c r="F5" s="121"/>
      <c r="G5" s="9"/>
      <c r="H5" s="9"/>
      <c r="I5" s="9"/>
      <c r="J5" s="9"/>
      <c r="K5" s="7"/>
    </row>
    <row r="6" spans="1:11" s="4" customFormat="1" ht="21" thickBot="1">
      <c r="A6" s="89" t="s">
        <v>75</v>
      </c>
      <c r="B6" s="90"/>
      <c r="C6" s="90"/>
      <c r="D6" s="90"/>
      <c r="E6" s="90"/>
      <c r="F6" s="113"/>
      <c r="G6" s="9"/>
      <c r="H6" s="9"/>
      <c r="I6" s="9"/>
      <c r="J6" s="9"/>
      <c r="K6" s="7"/>
    </row>
    <row r="7" spans="1:11" s="4" customFormat="1" ht="40.5">
      <c r="A7" s="15" t="s">
        <v>8</v>
      </c>
      <c r="B7" s="16">
        <v>21</v>
      </c>
      <c r="C7" s="17">
        <v>49250</v>
      </c>
      <c r="D7" s="17">
        <f aca="true" t="shared" si="0" ref="D7:D13">C7*25/100</f>
        <v>12312.5</v>
      </c>
      <c r="E7" s="17">
        <f aca="true" t="shared" si="1" ref="E7:E13">C7*50/100</f>
        <v>24625</v>
      </c>
      <c r="F7" s="17">
        <f aca="true" t="shared" si="2" ref="F7:F13">C7*30/100</f>
        <v>14775</v>
      </c>
      <c r="G7" s="9"/>
      <c r="H7" s="9"/>
      <c r="I7" s="9"/>
      <c r="J7" s="9"/>
      <c r="K7" s="7"/>
    </row>
    <row r="8" spans="1:11" s="4" customFormat="1" ht="40.5">
      <c r="A8" s="18" t="s">
        <v>9</v>
      </c>
      <c r="B8" s="16">
        <v>21</v>
      </c>
      <c r="C8" s="17">
        <v>52100</v>
      </c>
      <c r="D8" s="17">
        <f t="shared" si="0"/>
        <v>13025</v>
      </c>
      <c r="E8" s="17">
        <f t="shared" si="1"/>
        <v>26050</v>
      </c>
      <c r="F8" s="17">
        <f t="shared" si="2"/>
        <v>15630</v>
      </c>
      <c r="G8" s="9"/>
      <c r="H8" s="9"/>
      <c r="I8" s="9"/>
      <c r="J8" s="9"/>
      <c r="K8" s="7"/>
    </row>
    <row r="9" spans="1:11" s="4" customFormat="1" ht="40.5">
      <c r="A9" s="15" t="s">
        <v>6</v>
      </c>
      <c r="B9" s="16">
        <v>21</v>
      </c>
      <c r="C9" s="17">
        <v>52100</v>
      </c>
      <c r="D9" s="17">
        <f t="shared" si="0"/>
        <v>13025</v>
      </c>
      <c r="E9" s="17">
        <f t="shared" si="1"/>
        <v>26050</v>
      </c>
      <c r="F9" s="17">
        <f t="shared" si="2"/>
        <v>15630</v>
      </c>
      <c r="G9" s="9"/>
      <c r="H9" s="9"/>
      <c r="I9" s="9"/>
      <c r="J9" s="9"/>
      <c r="K9" s="7"/>
    </row>
    <row r="10" spans="1:11" s="4" customFormat="1" ht="40.5">
      <c r="A10" s="15" t="s">
        <v>34</v>
      </c>
      <c r="B10" s="16">
        <v>21</v>
      </c>
      <c r="C10" s="17">
        <v>52100</v>
      </c>
      <c r="D10" s="17">
        <f t="shared" si="0"/>
        <v>13025</v>
      </c>
      <c r="E10" s="17">
        <f t="shared" si="1"/>
        <v>26050</v>
      </c>
      <c r="F10" s="17">
        <f t="shared" si="2"/>
        <v>15630</v>
      </c>
      <c r="G10" s="9"/>
      <c r="H10" s="9"/>
      <c r="I10" s="9"/>
      <c r="J10" s="9"/>
      <c r="K10" s="7"/>
    </row>
    <row r="11" spans="1:11" s="4" customFormat="1" ht="40.5">
      <c r="A11" s="15" t="s">
        <v>5</v>
      </c>
      <c r="B11" s="16">
        <v>21</v>
      </c>
      <c r="C11" s="17">
        <v>54900</v>
      </c>
      <c r="D11" s="17">
        <f t="shared" si="0"/>
        <v>13725</v>
      </c>
      <c r="E11" s="17">
        <f t="shared" si="1"/>
        <v>27450</v>
      </c>
      <c r="F11" s="17">
        <f t="shared" si="2"/>
        <v>16470</v>
      </c>
      <c r="G11" s="9"/>
      <c r="H11" s="9"/>
      <c r="I11" s="9"/>
      <c r="J11" s="9"/>
      <c r="K11" s="7"/>
    </row>
    <row r="12" spans="1:11" s="4" customFormat="1" ht="40.5">
      <c r="A12" s="15" t="s">
        <v>4</v>
      </c>
      <c r="B12" s="16">
        <v>21</v>
      </c>
      <c r="C12" s="17">
        <v>57700</v>
      </c>
      <c r="D12" s="17">
        <f t="shared" si="0"/>
        <v>14425</v>
      </c>
      <c r="E12" s="17">
        <f t="shared" si="1"/>
        <v>28850</v>
      </c>
      <c r="F12" s="17">
        <f t="shared" si="2"/>
        <v>17310</v>
      </c>
      <c r="G12" s="9"/>
      <c r="H12" s="9"/>
      <c r="I12" s="9"/>
      <c r="J12" s="9"/>
      <c r="K12" s="7"/>
    </row>
    <row r="13" spans="1:11" s="4" customFormat="1" ht="40.5">
      <c r="A13" s="15" t="s">
        <v>3</v>
      </c>
      <c r="B13" s="16">
        <v>21</v>
      </c>
      <c r="C13" s="17">
        <v>63400</v>
      </c>
      <c r="D13" s="17">
        <f t="shared" si="0"/>
        <v>15850</v>
      </c>
      <c r="E13" s="17">
        <f t="shared" si="1"/>
        <v>31700</v>
      </c>
      <c r="F13" s="17">
        <f t="shared" si="2"/>
        <v>19020</v>
      </c>
      <c r="G13" s="9"/>
      <c r="H13" s="9"/>
      <c r="I13" s="9"/>
      <c r="J13" s="9"/>
      <c r="K13" s="7"/>
    </row>
    <row r="14" spans="1:11" s="4" customFormat="1" ht="21" thickBot="1">
      <c r="A14" s="26" t="s">
        <v>105</v>
      </c>
      <c r="B14" s="59">
        <v>21</v>
      </c>
      <c r="C14" s="55">
        <v>11487</v>
      </c>
      <c r="D14" s="55">
        <v>11487</v>
      </c>
      <c r="E14" s="55">
        <v>11487</v>
      </c>
      <c r="F14" s="55">
        <v>11487</v>
      </c>
      <c r="G14" s="9"/>
      <c r="H14" s="9"/>
      <c r="I14" s="9"/>
      <c r="J14" s="9"/>
      <c r="K14" s="7"/>
    </row>
    <row r="15" spans="1:10" s="7" customFormat="1" ht="21" thickBot="1">
      <c r="A15" s="89" t="s">
        <v>72</v>
      </c>
      <c r="B15" s="90"/>
      <c r="C15" s="90"/>
      <c r="D15" s="90"/>
      <c r="E15" s="90"/>
      <c r="F15" s="113"/>
      <c r="G15" s="9"/>
      <c r="H15" s="9"/>
      <c r="I15" s="9"/>
      <c r="J15" s="9"/>
    </row>
    <row r="16" spans="1:11" s="4" customFormat="1" ht="40.5">
      <c r="A16" s="19" t="s">
        <v>8</v>
      </c>
      <c r="B16" s="20">
        <v>21</v>
      </c>
      <c r="C16" s="17">
        <v>54300</v>
      </c>
      <c r="D16" s="17">
        <f aca="true" t="shared" si="3" ref="D16:D21">C16*25/100</f>
        <v>13575</v>
      </c>
      <c r="E16" s="17">
        <f aca="true" t="shared" si="4" ref="E16:E21">C16*50/100</f>
        <v>27150</v>
      </c>
      <c r="F16" s="17">
        <f aca="true" t="shared" si="5" ref="F16:F21">C16*30/100</f>
        <v>16290</v>
      </c>
      <c r="G16" s="9"/>
      <c r="H16" s="9"/>
      <c r="I16" s="9"/>
      <c r="J16" s="9"/>
      <c r="K16" s="7"/>
    </row>
    <row r="17" spans="1:11" s="4" customFormat="1" ht="40.5">
      <c r="A17" s="18" t="s">
        <v>9</v>
      </c>
      <c r="B17" s="20">
        <v>21</v>
      </c>
      <c r="C17" s="17">
        <v>57700</v>
      </c>
      <c r="D17" s="17">
        <f t="shared" si="3"/>
        <v>14425</v>
      </c>
      <c r="E17" s="17">
        <f t="shared" si="4"/>
        <v>28850</v>
      </c>
      <c r="F17" s="17">
        <f t="shared" si="5"/>
        <v>17310</v>
      </c>
      <c r="G17" s="9"/>
      <c r="H17" s="9"/>
      <c r="I17" s="9"/>
      <c r="J17" s="9"/>
      <c r="K17" s="7"/>
    </row>
    <row r="18" spans="1:11" s="4" customFormat="1" ht="40.5">
      <c r="A18" s="18" t="s">
        <v>6</v>
      </c>
      <c r="B18" s="20">
        <v>21</v>
      </c>
      <c r="C18" s="17">
        <v>57700</v>
      </c>
      <c r="D18" s="17">
        <f t="shared" si="3"/>
        <v>14425</v>
      </c>
      <c r="E18" s="17">
        <f t="shared" si="4"/>
        <v>28850</v>
      </c>
      <c r="F18" s="17">
        <f t="shared" si="5"/>
        <v>17310</v>
      </c>
      <c r="G18" s="9"/>
      <c r="H18" s="9"/>
      <c r="I18" s="9"/>
      <c r="J18" s="9"/>
      <c r="K18" s="7"/>
    </row>
    <row r="19" spans="1:11" s="4" customFormat="1" ht="40.5">
      <c r="A19" s="18" t="s">
        <v>26</v>
      </c>
      <c r="B19" s="20">
        <v>21</v>
      </c>
      <c r="C19" s="17">
        <v>61000</v>
      </c>
      <c r="D19" s="17">
        <f t="shared" si="3"/>
        <v>15250</v>
      </c>
      <c r="E19" s="17">
        <f t="shared" si="4"/>
        <v>30500</v>
      </c>
      <c r="F19" s="17">
        <f t="shared" si="5"/>
        <v>18300</v>
      </c>
      <c r="G19" s="9"/>
      <c r="H19" s="9"/>
      <c r="I19" s="9"/>
      <c r="J19" s="9"/>
      <c r="K19" s="7"/>
    </row>
    <row r="20" spans="1:11" s="4" customFormat="1" ht="40.5">
      <c r="A20" s="18" t="s">
        <v>4</v>
      </c>
      <c r="B20" s="20">
        <v>21</v>
      </c>
      <c r="C20" s="17">
        <v>64350</v>
      </c>
      <c r="D20" s="17">
        <f t="shared" si="3"/>
        <v>16087.5</v>
      </c>
      <c r="E20" s="17">
        <f t="shared" si="4"/>
        <v>32175</v>
      </c>
      <c r="F20" s="17">
        <f t="shared" si="5"/>
        <v>19305</v>
      </c>
      <c r="G20" s="9"/>
      <c r="H20" s="9"/>
      <c r="I20" s="9"/>
      <c r="J20" s="9"/>
      <c r="K20" s="7"/>
    </row>
    <row r="21" spans="1:11" s="4" customFormat="1" ht="40.5">
      <c r="A21" s="18" t="s">
        <v>3</v>
      </c>
      <c r="B21" s="20">
        <v>21</v>
      </c>
      <c r="C21" s="17">
        <v>71000</v>
      </c>
      <c r="D21" s="17">
        <f t="shared" si="3"/>
        <v>17750</v>
      </c>
      <c r="E21" s="17">
        <f t="shared" si="4"/>
        <v>35500</v>
      </c>
      <c r="F21" s="17">
        <f t="shared" si="5"/>
        <v>21300</v>
      </c>
      <c r="G21" s="9"/>
      <c r="H21" s="9"/>
      <c r="I21" s="9"/>
      <c r="J21" s="9"/>
      <c r="K21" s="7"/>
    </row>
    <row r="22" spans="1:10" ht="21" thickBot="1">
      <c r="A22" s="15" t="s">
        <v>105</v>
      </c>
      <c r="B22" s="16">
        <v>21</v>
      </c>
      <c r="C22" s="17">
        <v>11487</v>
      </c>
      <c r="D22" s="17">
        <v>11487</v>
      </c>
      <c r="E22" s="17">
        <v>11487</v>
      </c>
      <c r="F22" s="17">
        <v>11487</v>
      </c>
      <c r="G22" s="3"/>
      <c r="H22" s="3"/>
      <c r="I22" s="3"/>
      <c r="J22" s="3"/>
    </row>
    <row r="23" spans="1:10" ht="21" thickBot="1">
      <c r="A23" s="75" t="s">
        <v>73</v>
      </c>
      <c r="B23" s="76"/>
      <c r="C23" s="76"/>
      <c r="D23" s="76"/>
      <c r="E23" s="76"/>
      <c r="F23" s="103"/>
      <c r="G23" s="3"/>
      <c r="H23" s="3"/>
      <c r="I23" s="3"/>
      <c r="J23" s="3"/>
    </row>
    <row r="24" spans="1:10" ht="40.5">
      <c r="A24" s="25" t="s">
        <v>8</v>
      </c>
      <c r="B24" s="16">
        <v>18</v>
      </c>
      <c r="C24" s="17">
        <v>24000</v>
      </c>
      <c r="D24" s="17">
        <f aca="true" t="shared" si="6" ref="D24:D29">C24*25/100</f>
        <v>6000</v>
      </c>
      <c r="E24" s="17">
        <f aca="true" t="shared" si="7" ref="E24:E29">C24*50/100</f>
        <v>12000</v>
      </c>
      <c r="F24" s="17">
        <f aca="true" t="shared" si="8" ref="F24:F29">C24*30/100</f>
        <v>7200</v>
      </c>
      <c r="G24" s="3"/>
      <c r="H24" s="3"/>
      <c r="I24" s="3"/>
      <c r="J24" s="3"/>
    </row>
    <row r="25" spans="1:10" ht="40.5">
      <c r="A25" s="18" t="s">
        <v>10</v>
      </c>
      <c r="B25" s="16">
        <v>18</v>
      </c>
      <c r="C25" s="17">
        <v>23400</v>
      </c>
      <c r="D25" s="17">
        <f t="shared" si="6"/>
        <v>5850</v>
      </c>
      <c r="E25" s="17">
        <f t="shared" si="7"/>
        <v>11700</v>
      </c>
      <c r="F25" s="17">
        <f t="shared" si="8"/>
        <v>7020</v>
      </c>
      <c r="G25" s="3"/>
      <c r="H25" s="3"/>
      <c r="I25" s="3"/>
      <c r="J25" s="3"/>
    </row>
    <row r="26" spans="1:10" ht="40.5">
      <c r="A26" s="15" t="s">
        <v>11</v>
      </c>
      <c r="B26" s="16">
        <v>18</v>
      </c>
      <c r="C26" s="17">
        <v>22800</v>
      </c>
      <c r="D26" s="17">
        <f t="shared" si="6"/>
        <v>5700</v>
      </c>
      <c r="E26" s="17">
        <f t="shared" si="7"/>
        <v>11400</v>
      </c>
      <c r="F26" s="17">
        <f t="shared" si="8"/>
        <v>6840</v>
      </c>
      <c r="G26" s="3"/>
      <c r="H26" s="3"/>
      <c r="I26" s="3"/>
      <c r="J26" s="3"/>
    </row>
    <row r="27" spans="1:10" ht="40.5">
      <c r="A27" s="18" t="s">
        <v>9</v>
      </c>
      <c r="B27" s="16">
        <v>18</v>
      </c>
      <c r="C27" s="17">
        <v>24700</v>
      </c>
      <c r="D27" s="17">
        <f t="shared" si="6"/>
        <v>6175</v>
      </c>
      <c r="E27" s="17">
        <f t="shared" si="7"/>
        <v>12350</v>
      </c>
      <c r="F27" s="17">
        <f t="shared" si="8"/>
        <v>7410</v>
      </c>
      <c r="G27" s="3"/>
      <c r="H27" s="3"/>
      <c r="I27" s="3"/>
      <c r="J27" s="3"/>
    </row>
    <row r="28" spans="1:10" ht="40.5">
      <c r="A28" s="15" t="s">
        <v>6</v>
      </c>
      <c r="B28" s="16">
        <v>18</v>
      </c>
      <c r="C28" s="17">
        <v>24700</v>
      </c>
      <c r="D28" s="17">
        <f t="shared" si="6"/>
        <v>6175</v>
      </c>
      <c r="E28" s="17">
        <f t="shared" si="7"/>
        <v>12350</v>
      </c>
      <c r="F28" s="17">
        <f t="shared" si="8"/>
        <v>7410</v>
      </c>
      <c r="G28" s="3"/>
      <c r="H28" s="3"/>
      <c r="I28" s="3"/>
      <c r="J28" s="3"/>
    </row>
    <row r="29" spans="1:10" ht="40.5">
      <c r="A29" s="15" t="s">
        <v>4</v>
      </c>
      <c r="B29" s="16">
        <v>18</v>
      </c>
      <c r="C29" s="17">
        <v>25900</v>
      </c>
      <c r="D29" s="17">
        <f t="shared" si="6"/>
        <v>6475</v>
      </c>
      <c r="E29" s="17">
        <f t="shared" si="7"/>
        <v>12950</v>
      </c>
      <c r="F29" s="17">
        <f t="shared" si="8"/>
        <v>7770</v>
      </c>
      <c r="G29" s="3"/>
      <c r="H29" s="3"/>
      <c r="I29" s="3"/>
      <c r="J29" s="3"/>
    </row>
    <row r="30" spans="1:10" ht="21" thickBot="1">
      <c r="A30" s="15" t="s">
        <v>105</v>
      </c>
      <c r="B30" s="16">
        <v>18</v>
      </c>
      <c r="C30" s="17">
        <v>9846</v>
      </c>
      <c r="D30" s="17">
        <v>9846</v>
      </c>
      <c r="E30" s="17">
        <v>9846</v>
      </c>
      <c r="F30" s="17">
        <v>9846</v>
      </c>
      <c r="G30" s="3"/>
      <c r="H30" s="3"/>
      <c r="I30" s="3"/>
      <c r="J30" s="3"/>
    </row>
    <row r="31" spans="1:10" ht="21" thickBot="1">
      <c r="A31" s="75" t="s">
        <v>74</v>
      </c>
      <c r="B31" s="76"/>
      <c r="C31" s="76"/>
      <c r="D31" s="76"/>
      <c r="E31" s="76"/>
      <c r="F31" s="103"/>
      <c r="G31" s="3"/>
      <c r="H31" s="3"/>
      <c r="I31" s="3"/>
      <c r="J31" s="3"/>
    </row>
    <row r="32" spans="1:10" ht="40.5">
      <c r="A32" s="19" t="s">
        <v>19</v>
      </c>
      <c r="B32" s="16">
        <v>14</v>
      </c>
      <c r="C32" s="17">
        <v>9400</v>
      </c>
      <c r="D32" s="17">
        <f>C32*25/100</f>
        <v>2350</v>
      </c>
      <c r="E32" s="17">
        <f>C32*50/100</f>
        <v>4700</v>
      </c>
      <c r="F32" s="17">
        <f>C32*30/100</f>
        <v>2820</v>
      </c>
      <c r="G32" s="3"/>
      <c r="H32" s="3"/>
      <c r="I32" s="3"/>
      <c r="J32" s="3"/>
    </row>
    <row r="33" spans="1:10" ht="40.5">
      <c r="A33" s="18" t="s">
        <v>9</v>
      </c>
      <c r="B33" s="16">
        <v>14</v>
      </c>
      <c r="C33" s="17">
        <v>10000</v>
      </c>
      <c r="D33" s="17">
        <f>C33*25/100</f>
        <v>2500</v>
      </c>
      <c r="E33" s="17">
        <f>C33*50/100</f>
        <v>5000</v>
      </c>
      <c r="F33" s="17">
        <f>C33*30/100</f>
        <v>3000</v>
      </c>
      <c r="G33" s="3"/>
      <c r="H33" s="3"/>
      <c r="I33" s="3"/>
      <c r="J33" s="3"/>
    </row>
    <row r="34" spans="1:10" ht="40.5">
      <c r="A34" s="15" t="s">
        <v>6</v>
      </c>
      <c r="B34" s="16">
        <v>14</v>
      </c>
      <c r="C34" s="17">
        <v>10000</v>
      </c>
      <c r="D34" s="17">
        <f>C34*25/100</f>
        <v>2500</v>
      </c>
      <c r="E34" s="17">
        <f>C34*50/100</f>
        <v>5000</v>
      </c>
      <c r="F34" s="17">
        <f>C34*30/100</f>
        <v>3000</v>
      </c>
      <c r="G34" s="3"/>
      <c r="H34" s="3"/>
      <c r="I34" s="3"/>
      <c r="J34" s="3"/>
    </row>
    <row r="35" spans="1:10" ht="41.25" thickBot="1">
      <c r="A35" s="15" t="s">
        <v>5</v>
      </c>
      <c r="B35" s="16">
        <v>14</v>
      </c>
      <c r="C35" s="17">
        <v>10200</v>
      </c>
      <c r="D35" s="17">
        <f>C35*25/100</f>
        <v>2550</v>
      </c>
      <c r="E35" s="17">
        <f>C35*50/100</f>
        <v>5100</v>
      </c>
      <c r="F35" s="17">
        <f>C35*30/100</f>
        <v>3060</v>
      </c>
      <c r="G35" s="3"/>
      <c r="H35" s="3"/>
      <c r="I35" s="3"/>
      <c r="J35" s="3"/>
    </row>
    <row r="36" spans="1:6" ht="21" thickBot="1">
      <c r="A36" s="75" t="s">
        <v>76</v>
      </c>
      <c r="B36" s="76"/>
      <c r="C36" s="76"/>
      <c r="D36" s="76"/>
      <c r="E36" s="76"/>
      <c r="F36" s="103"/>
    </row>
    <row r="37" spans="1:6" ht="40.5">
      <c r="A37" s="25" t="s">
        <v>8</v>
      </c>
      <c r="B37" s="16">
        <v>14</v>
      </c>
      <c r="C37" s="17">
        <v>11100</v>
      </c>
      <c r="D37" s="17">
        <f aca="true" t="shared" si="9" ref="D37:D42">C37*25/100</f>
        <v>2775</v>
      </c>
      <c r="E37" s="17">
        <f aca="true" t="shared" si="10" ref="E37:E42">C37*50/100</f>
        <v>5550</v>
      </c>
      <c r="F37" s="17">
        <f aca="true" t="shared" si="11" ref="F37:F42">C37*30/100</f>
        <v>3330</v>
      </c>
    </row>
    <row r="38" spans="1:6" ht="40.5">
      <c r="A38" s="18" t="s">
        <v>9</v>
      </c>
      <c r="B38" s="16">
        <v>14</v>
      </c>
      <c r="C38" s="17">
        <v>11400</v>
      </c>
      <c r="D38" s="17">
        <f t="shared" si="9"/>
        <v>2850</v>
      </c>
      <c r="E38" s="17">
        <f t="shared" si="10"/>
        <v>5700</v>
      </c>
      <c r="F38" s="17">
        <f t="shared" si="11"/>
        <v>3420</v>
      </c>
    </row>
    <row r="39" spans="1:6" ht="40.5">
      <c r="A39" s="18" t="s">
        <v>12</v>
      </c>
      <c r="B39" s="16">
        <v>14</v>
      </c>
      <c r="C39" s="17">
        <v>10000</v>
      </c>
      <c r="D39" s="17">
        <f t="shared" si="9"/>
        <v>2500</v>
      </c>
      <c r="E39" s="17">
        <f t="shared" si="10"/>
        <v>5000</v>
      </c>
      <c r="F39" s="17">
        <f t="shared" si="11"/>
        <v>3000</v>
      </c>
    </row>
    <row r="40" spans="1:6" ht="40.5">
      <c r="A40" s="15" t="s">
        <v>16</v>
      </c>
      <c r="B40" s="16">
        <v>14</v>
      </c>
      <c r="C40" s="17">
        <v>11400</v>
      </c>
      <c r="D40" s="17">
        <f t="shared" si="9"/>
        <v>2850</v>
      </c>
      <c r="E40" s="17">
        <f t="shared" si="10"/>
        <v>5700</v>
      </c>
      <c r="F40" s="17">
        <f t="shared" si="11"/>
        <v>3420</v>
      </c>
    </row>
    <row r="41" spans="1:6" ht="40.5">
      <c r="A41" s="15" t="s">
        <v>5</v>
      </c>
      <c r="B41" s="16">
        <v>14</v>
      </c>
      <c r="C41" s="17">
        <v>11750</v>
      </c>
      <c r="D41" s="17">
        <f t="shared" si="9"/>
        <v>2937.5</v>
      </c>
      <c r="E41" s="17">
        <f t="shared" si="10"/>
        <v>5875</v>
      </c>
      <c r="F41" s="17">
        <f t="shared" si="11"/>
        <v>3525</v>
      </c>
    </row>
    <row r="42" spans="1:6" ht="41.25" thickBot="1">
      <c r="A42" s="26" t="s">
        <v>99</v>
      </c>
      <c r="B42" s="16">
        <v>14</v>
      </c>
      <c r="C42" s="17">
        <v>7658</v>
      </c>
      <c r="D42" s="17">
        <f t="shared" si="9"/>
        <v>1914.5</v>
      </c>
      <c r="E42" s="17">
        <f t="shared" si="10"/>
        <v>3829</v>
      </c>
      <c r="F42" s="17">
        <f t="shared" si="11"/>
        <v>2297.4</v>
      </c>
    </row>
    <row r="43" spans="1:6" ht="21" thickBot="1">
      <c r="A43" s="75" t="s">
        <v>77</v>
      </c>
      <c r="B43" s="76"/>
      <c r="C43" s="76"/>
      <c r="D43" s="76"/>
      <c r="E43" s="76"/>
      <c r="F43" s="103"/>
    </row>
    <row r="44" spans="1:6" ht="40.5">
      <c r="A44" s="25" t="s">
        <v>8</v>
      </c>
      <c r="B44" s="16">
        <v>21</v>
      </c>
      <c r="C44" s="17">
        <v>28000</v>
      </c>
      <c r="D44" s="17">
        <f aca="true" t="shared" si="12" ref="D44:D49">C44*25/100</f>
        <v>7000</v>
      </c>
      <c r="E44" s="17">
        <f aca="true" t="shared" si="13" ref="E44:E49">C44*50/100</f>
        <v>14000</v>
      </c>
      <c r="F44" s="17">
        <f aca="true" t="shared" si="14" ref="F44:F49">C44*30/100</f>
        <v>8400</v>
      </c>
    </row>
    <row r="45" spans="1:6" ht="40.5">
      <c r="A45" s="18" t="s">
        <v>9</v>
      </c>
      <c r="B45" s="16">
        <v>21</v>
      </c>
      <c r="C45" s="17">
        <v>28800</v>
      </c>
      <c r="D45" s="17">
        <f t="shared" si="12"/>
        <v>7200</v>
      </c>
      <c r="E45" s="17">
        <f t="shared" si="13"/>
        <v>14400</v>
      </c>
      <c r="F45" s="17">
        <f t="shared" si="14"/>
        <v>8640</v>
      </c>
    </row>
    <row r="46" spans="1:6" ht="40.5">
      <c r="A46" s="15" t="s">
        <v>6</v>
      </c>
      <c r="B46" s="16">
        <v>21</v>
      </c>
      <c r="C46" s="17">
        <v>28800</v>
      </c>
      <c r="D46" s="17">
        <f t="shared" si="12"/>
        <v>7200</v>
      </c>
      <c r="E46" s="17">
        <f t="shared" si="13"/>
        <v>14400</v>
      </c>
      <c r="F46" s="17">
        <f t="shared" si="14"/>
        <v>8640</v>
      </c>
    </row>
    <row r="47" spans="1:6" ht="40.5">
      <c r="A47" s="15" t="s">
        <v>15</v>
      </c>
      <c r="B47" s="16">
        <v>21</v>
      </c>
      <c r="C47" s="17">
        <v>29500</v>
      </c>
      <c r="D47" s="17">
        <f t="shared" si="12"/>
        <v>7375</v>
      </c>
      <c r="E47" s="17">
        <f t="shared" si="13"/>
        <v>14750</v>
      </c>
      <c r="F47" s="17">
        <f t="shared" si="14"/>
        <v>8850</v>
      </c>
    </row>
    <row r="48" spans="1:6" ht="40.5">
      <c r="A48" s="15" t="s">
        <v>4</v>
      </c>
      <c r="B48" s="16">
        <v>21</v>
      </c>
      <c r="C48" s="17">
        <v>30200</v>
      </c>
      <c r="D48" s="17">
        <f t="shared" si="12"/>
        <v>7550</v>
      </c>
      <c r="E48" s="17">
        <f t="shared" si="13"/>
        <v>15100</v>
      </c>
      <c r="F48" s="17">
        <f t="shared" si="14"/>
        <v>9060</v>
      </c>
    </row>
    <row r="49" spans="1:6" ht="40.5">
      <c r="A49" s="15" t="s">
        <v>3</v>
      </c>
      <c r="B49" s="16">
        <v>21</v>
      </c>
      <c r="C49" s="17">
        <v>31600</v>
      </c>
      <c r="D49" s="17">
        <f t="shared" si="12"/>
        <v>7900</v>
      </c>
      <c r="E49" s="17">
        <f t="shared" si="13"/>
        <v>15800</v>
      </c>
      <c r="F49" s="17">
        <f t="shared" si="14"/>
        <v>9480</v>
      </c>
    </row>
    <row r="50" spans="1:6" ht="21" thickBot="1">
      <c r="A50" s="25" t="s">
        <v>105</v>
      </c>
      <c r="B50" s="16">
        <v>21</v>
      </c>
      <c r="C50" s="17">
        <v>11487</v>
      </c>
      <c r="D50" s="17">
        <v>11487</v>
      </c>
      <c r="E50" s="17">
        <v>11487</v>
      </c>
      <c r="F50" s="17">
        <v>11487</v>
      </c>
    </row>
    <row r="51" spans="1:6" ht="21" thickBot="1">
      <c r="A51" s="75" t="s">
        <v>97</v>
      </c>
      <c r="B51" s="76"/>
      <c r="C51" s="76"/>
      <c r="D51" s="76"/>
      <c r="E51" s="76"/>
      <c r="F51" s="103"/>
    </row>
    <row r="52" spans="1:6" ht="40.5">
      <c r="A52" s="25" t="s">
        <v>8</v>
      </c>
      <c r="B52" s="20">
        <v>14</v>
      </c>
      <c r="C52" s="17">
        <v>17500</v>
      </c>
      <c r="D52" s="17">
        <f aca="true" t="shared" si="15" ref="D52:D57">C52*25/100</f>
        <v>4375</v>
      </c>
      <c r="E52" s="17">
        <f aca="true" t="shared" si="16" ref="E52:E57">C52*50/100</f>
        <v>8750</v>
      </c>
      <c r="F52" s="17">
        <f aca="true" t="shared" si="17" ref="F52:F57">C52*30/100</f>
        <v>5250</v>
      </c>
    </row>
    <row r="53" spans="1:6" ht="40.5">
      <c r="A53" s="18" t="s">
        <v>17</v>
      </c>
      <c r="B53" s="20">
        <v>14</v>
      </c>
      <c r="C53" s="17">
        <v>19500</v>
      </c>
      <c r="D53" s="17">
        <f t="shared" si="15"/>
        <v>4875</v>
      </c>
      <c r="E53" s="17">
        <f t="shared" si="16"/>
        <v>9750</v>
      </c>
      <c r="F53" s="17">
        <f t="shared" si="17"/>
        <v>5850</v>
      </c>
    </row>
    <row r="54" spans="1:6" ht="40.5">
      <c r="A54" s="15" t="s">
        <v>6</v>
      </c>
      <c r="B54" s="20">
        <v>14</v>
      </c>
      <c r="C54" s="17">
        <v>18500</v>
      </c>
      <c r="D54" s="17">
        <f t="shared" si="15"/>
        <v>4625</v>
      </c>
      <c r="E54" s="17">
        <f t="shared" si="16"/>
        <v>9250</v>
      </c>
      <c r="F54" s="17">
        <f t="shared" si="17"/>
        <v>5550</v>
      </c>
    </row>
    <row r="55" spans="1:6" ht="40.5">
      <c r="A55" s="15" t="s">
        <v>92</v>
      </c>
      <c r="B55" s="20">
        <v>14</v>
      </c>
      <c r="C55" s="17">
        <v>19500</v>
      </c>
      <c r="D55" s="17">
        <f t="shared" si="15"/>
        <v>4875</v>
      </c>
      <c r="E55" s="17">
        <f t="shared" si="16"/>
        <v>9750</v>
      </c>
      <c r="F55" s="17">
        <f t="shared" si="17"/>
        <v>5850</v>
      </c>
    </row>
    <row r="56" spans="1:6" ht="40.5">
      <c r="A56" s="15" t="s">
        <v>5</v>
      </c>
      <c r="B56" s="20">
        <v>14</v>
      </c>
      <c r="C56" s="17">
        <v>22500</v>
      </c>
      <c r="D56" s="17">
        <f t="shared" si="15"/>
        <v>5625</v>
      </c>
      <c r="E56" s="17">
        <f t="shared" si="16"/>
        <v>11250</v>
      </c>
      <c r="F56" s="17">
        <f t="shared" si="17"/>
        <v>6750</v>
      </c>
    </row>
    <row r="57" spans="1:6" ht="41.25" thickBot="1">
      <c r="A57" s="26" t="s">
        <v>18</v>
      </c>
      <c r="B57" s="20">
        <v>14</v>
      </c>
      <c r="C57" s="17">
        <v>17500</v>
      </c>
      <c r="D57" s="17">
        <f t="shared" si="15"/>
        <v>4375</v>
      </c>
      <c r="E57" s="17">
        <f t="shared" si="16"/>
        <v>8750</v>
      </c>
      <c r="F57" s="17">
        <f t="shared" si="17"/>
        <v>5250</v>
      </c>
    </row>
    <row r="58" spans="1:6" ht="21" thickBot="1">
      <c r="A58" s="75" t="s">
        <v>78</v>
      </c>
      <c r="B58" s="76"/>
      <c r="C58" s="76"/>
      <c r="D58" s="76"/>
      <c r="E58" s="76"/>
      <c r="F58" s="103"/>
    </row>
    <row r="59" spans="1:6" ht="40.5">
      <c r="A59" s="25" t="s">
        <v>8</v>
      </c>
      <c r="B59" s="20">
        <v>18</v>
      </c>
      <c r="C59" s="17">
        <v>29000</v>
      </c>
      <c r="D59" s="17">
        <f aca="true" t="shared" si="18" ref="D59:D66">C59*25/100</f>
        <v>7250</v>
      </c>
      <c r="E59" s="17">
        <f aca="true" t="shared" si="19" ref="E59:E66">C59*50/100</f>
        <v>14500</v>
      </c>
      <c r="F59" s="17">
        <f aca="true" t="shared" si="20" ref="F59:F66">C59*30/100</f>
        <v>8700</v>
      </c>
    </row>
    <row r="60" spans="1:6" ht="40.5">
      <c r="A60" s="18" t="s">
        <v>9</v>
      </c>
      <c r="B60" s="20">
        <v>18</v>
      </c>
      <c r="C60" s="17">
        <v>30100</v>
      </c>
      <c r="D60" s="17">
        <f t="shared" si="18"/>
        <v>7525</v>
      </c>
      <c r="E60" s="17">
        <f t="shared" si="19"/>
        <v>15050</v>
      </c>
      <c r="F60" s="17">
        <f t="shared" si="20"/>
        <v>9030</v>
      </c>
    </row>
    <row r="61" spans="1:6" ht="40.5">
      <c r="A61" s="15" t="s">
        <v>6</v>
      </c>
      <c r="B61" s="20">
        <v>18</v>
      </c>
      <c r="C61" s="17">
        <v>30100</v>
      </c>
      <c r="D61" s="17">
        <f t="shared" si="18"/>
        <v>7525</v>
      </c>
      <c r="E61" s="17">
        <f t="shared" si="19"/>
        <v>15050</v>
      </c>
      <c r="F61" s="17">
        <f t="shared" si="20"/>
        <v>9030</v>
      </c>
    </row>
    <row r="62" spans="1:6" ht="40.5">
      <c r="A62" s="15" t="s">
        <v>14</v>
      </c>
      <c r="B62" s="20">
        <v>18</v>
      </c>
      <c r="C62" s="17">
        <v>30100</v>
      </c>
      <c r="D62" s="17">
        <f t="shared" si="18"/>
        <v>7525</v>
      </c>
      <c r="E62" s="17">
        <f t="shared" si="19"/>
        <v>15050</v>
      </c>
      <c r="F62" s="17">
        <f t="shared" si="20"/>
        <v>9030</v>
      </c>
    </row>
    <row r="63" spans="1:6" ht="40.5">
      <c r="A63" s="15" t="s">
        <v>15</v>
      </c>
      <c r="B63" s="20">
        <v>18</v>
      </c>
      <c r="C63" s="17">
        <v>31200</v>
      </c>
      <c r="D63" s="17">
        <f t="shared" si="18"/>
        <v>7800</v>
      </c>
      <c r="E63" s="17">
        <f t="shared" si="19"/>
        <v>15600</v>
      </c>
      <c r="F63" s="17">
        <f t="shared" si="20"/>
        <v>9360</v>
      </c>
    </row>
    <row r="64" spans="1:6" ht="40.5">
      <c r="A64" s="15" t="s">
        <v>100</v>
      </c>
      <c r="B64" s="20">
        <v>18</v>
      </c>
      <c r="C64" s="17">
        <v>33400</v>
      </c>
      <c r="D64" s="17">
        <f t="shared" si="18"/>
        <v>8350</v>
      </c>
      <c r="E64" s="17">
        <f t="shared" si="19"/>
        <v>16700</v>
      </c>
      <c r="F64" s="17">
        <f t="shared" si="20"/>
        <v>10020</v>
      </c>
    </row>
    <row r="65" spans="1:6" ht="40.5">
      <c r="A65" s="15" t="s">
        <v>4</v>
      </c>
      <c r="B65" s="20">
        <v>18</v>
      </c>
      <c r="C65" s="17">
        <v>32300</v>
      </c>
      <c r="D65" s="17">
        <f t="shared" si="18"/>
        <v>8075</v>
      </c>
      <c r="E65" s="17">
        <f t="shared" si="19"/>
        <v>16150</v>
      </c>
      <c r="F65" s="17">
        <f t="shared" si="20"/>
        <v>9690</v>
      </c>
    </row>
    <row r="66" spans="1:6" ht="40.5">
      <c r="A66" s="15" t="s">
        <v>3</v>
      </c>
      <c r="B66" s="20">
        <v>18</v>
      </c>
      <c r="C66" s="17">
        <v>34500</v>
      </c>
      <c r="D66" s="17">
        <f t="shared" si="18"/>
        <v>8625</v>
      </c>
      <c r="E66" s="17">
        <f t="shared" si="19"/>
        <v>17250</v>
      </c>
      <c r="F66" s="17">
        <f t="shared" si="20"/>
        <v>10350</v>
      </c>
    </row>
    <row r="67" spans="1:6" ht="21" thickBot="1">
      <c r="A67" s="25" t="s">
        <v>105</v>
      </c>
      <c r="B67" s="16">
        <v>18</v>
      </c>
      <c r="C67" s="17">
        <v>9846</v>
      </c>
      <c r="D67" s="17">
        <v>9846</v>
      </c>
      <c r="E67" s="17">
        <v>9846</v>
      </c>
      <c r="F67" s="17">
        <v>9846</v>
      </c>
    </row>
    <row r="68" spans="1:6" ht="21" thickBot="1">
      <c r="A68" s="85" t="s">
        <v>81</v>
      </c>
      <c r="B68" s="86"/>
      <c r="C68" s="86"/>
      <c r="D68" s="86"/>
      <c r="E68" s="86"/>
      <c r="F68" s="105"/>
    </row>
    <row r="69" spans="1:6" ht="21" thickBot="1">
      <c r="A69" s="75" t="s">
        <v>84</v>
      </c>
      <c r="B69" s="76"/>
      <c r="C69" s="76"/>
      <c r="D69" s="76"/>
      <c r="E69" s="76"/>
      <c r="F69" s="103"/>
    </row>
    <row r="70" spans="1:11" s="2" customFormat="1" ht="40.5">
      <c r="A70" s="18" t="s">
        <v>20</v>
      </c>
      <c r="B70" s="20">
        <v>18</v>
      </c>
      <c r="C70" s="22">
        <v>43000</v>
      </c>
      <c r="D70" s="17">
        <f>C70*25/100</f>
        <v>10750</v>
      </c>
      <c r="E70" s="17">
        <f>C70*50/100</f>
        <v>21500</v>
      </c>
      <c r="F70" s="17">
        <f>C70*30/100</f>
        <v>12900</v>
      </c>
      <c r="G70" s="1"/>
      <c r="H70" s="1"/>
      <c r="I70" s="1"/>
      <c r="J70" s="1"/>
      <c r="K70" s="1"/>
    </row>
    <row r="71" spans="1:6" ht="40.5">
      <c r="A71" s="15" t="s">
        <v>6</v>
      </c>
      <c r="B71" s="20">
        <v>18</v>
      </c>
      <c r="C71" s="22">
        <v>41000</v>
      </c>
      <c r="D71" s="17">
        <f>C71*25/100</f>
        <v>10250</v>
      </c>
      <c r="E71" s="17">
        <f>C71*50/100</f>
        <v>20500</v>
      </c>
      <c r="F71" s="17">
        <f>C71*30/100</f>
        <v>12300</v>
      </c>
    </row>
    <row r="72" spans="1:6" ht="40.5">
      <c r="A72" s="27" t="s">
        <v>4</v>
      </c>
      <c r="B72" s="28">
        <v>18</v>
      </c>
      <c r="C72" s="30">
        <v>45300</v>
      </c>
      <c r="D72" s="29">
        <f>C72*25/100</f>
        <v>11325</v>
      </c>
      <c r="E72" s="29">
        <f>C72*50/100</f>
        <v>22650</v>
      </c>
      <c r="F72" s="29">
        <f>C72*30/100</f>
        <v>13590</v>
      </c>
    </row>
    <row r="73" spans="1:6" ht="21" thickBot="1">
      <c r="A73" s="15" t="s">
        <v>105</v>
      </c>
      <c r="B73" s="16">
        <v>18</v>
      </c>
      <c r="C73" s="17">
        <v>9127</v>
      </c>
      <c r="D73" s="17">
        <v>9127</v>
      </c>
      <c r="E73" s="17">
        <v>9127</v>
      </c>
      <c r="F73" s="17">
        <v>9127</v>
      </c>
    </row>
    <row r="74" spans="1:6" ht="21" thickBot="1">
      <c r="A74" s="75" t="s">
        <v>138</v>
      </c>
      <c r="B74" s="114"/>
      <c r="C74" s="114"/>
      <c r="D74" s="114"/>
      <c r="E74" s="114"/>
      <c r="F74" s="115"/>
    </row>
    <row r="75" spans="1:6" ht="40.5">
      <c r="A75" s="15" t="s">
        <v>133</v>
      </c>
      <c r="B75" s="33">
        <v>18</v>
      </c>
      <c r="C75" s="33">
        <v>27900</v>
      </c>
      <c r="D75" s="33">
        <f aca="true" t="shared" si="21" ref="D75:D80">C75*25/100</f>
        <v>6975</v>
      </c>
      <c r="E75" s="33">
        <f aca="true" t="shared" si="22" ref="E75:E80">C75*50/100</f>
        <v>13950</v>
      </c>
      <c r="F75" s="33">
        <f aca="true" t="shared" si="23" ref="F75:F80">C75*30/100</f>
        <v>8370</v>
      </c>
    </row>
    <row r="76" spans="1:6" ht="40.5">
      <c r="A76" s="15" t="s">
        <v>134</v>
      </c>
      <c r="B76" s="33">
        <v>18</v>
      </c>
      <c r="C76" s="33">
        <v>29000</v>
      </c>
      <c r="D76" s="33">
        <f t="shared" si="21"/>
        <v>7250</v>
      </c>
      <c r="E76" s="33">
        <f t="shared" si="22"/>
        <v>14500</v>
      </c>
      <c r="F76" s="33">
        <f t="shared" si="23"/>
        <v>8700</v>
      </c>
    </row>
    <row r="77" spans="1:6" ht="40.5">
      <c r="A77" s="15" t="s">
        <v>14</v>
      </c>
      <c r="B77" s="17">
        <v>18</v>
      </c>
      <c r="C77" s="17">
        <v>29000</v>
      </c>
      <c r="D77" s="33">
        <f t="shared" si="21"/>
        <v>7250</v>
      </c>
      <c r="E77" s="33">
        <f t="shared" si="22"/>
        <v>14500</v>
      </c>
      <c r="F77" s="33">
        <f t="shared" si="23"/>
        <v>8700</v>
      </c>
    </row>
    <row r="78" spans="1:6" ht="40.5">
      <c r="A78" s="15" t="s">
        <v>15</v>
      </c>
      <c r="B78" s="17">
        <v>18</v>
      </c>
      <c r="C78" s="17">
        <v>30000</v>
      </c>
      <c r="D78" s="33">
        <f t="shared" si="21"/>
        <v>7500</v>
      </c>
      <c r="E78" s="33">
        <f t="shared" si="22"/>
        <v>15000</v>
      </c>
      <c r="F78" s="33">
        <f t="shared" si="23"/>
        <v>9000</v>
      </c>
    </row>
    <row r="79" spans="1:6" ht="40.5">
      <c r="A79" s="15" t="s">
        <v>135</v>
      </c>
      <c r="B79" s="17">
        <v>18</v>
      </c>
      <c r="C79" s="17">
        <v>33300</v>
      </c>
      <c r="D79" s="33">
        <f t="shared" si="21"/>
        <v>8325</v>
      </c>
      <c r="E79" s="33">
        <f t="shared" si="22"/>
        <v>16650</v>
      </c>
      <c r="F79" s="33">
        <f t="shared" si="23"/>
        <v>9990</v>
      </c>
    </row>
    <row r="80" spans="1:6" ht="40.5">
      <c r="A80" s="15" t="s">
        <v>136</v>
      </c>
      <c r="B80" s="17">
        <v>18</v>
      </c>
      <c r="C80" s="17">
        <v>26900</v>
      </c>
      <c r="D80" s="33">
        <f t="shared" si="21"/>
        <v>6725</v>
      </c>
      <c r="E80" s="33">
        <f t="shared" si="22"/>
        <v>13450</v>
      </c>
      <c r="F80" s="33">
        <f t="shared" si="23"/>
        <v>8070</v>
      </c>
    </row>
    <row r="81" spans="1:6" ht="21" thickBot="1">
      <c r="A81" s="62" t="s">
        <v>137</v>
      </c>
      <c r="B81" s="17">
        <v>18</v>
      </c>
      <c r="C81" s="17">
        <v>9127</v>
      </c>
      <c r="D81" s="17">
        <v>9127</v>
      </c>
      <c r="E81" s="17">
        <v>9127</v>
      </c>
      <c r="F81" s="17">
        <v>9127</v>
      </c>
    </row>
    <row r="82" spans="1:6" ht="21" thickBot="1">
      <c r="A82" s="75" t="s">
        <v>104</v>
      </c>
      <c r="B82" s="76"/>
      <c r="C82" s="76"/>
      <c r="D82" s="76"/>
      <c r="E82" s="76"/>
      <c r="F82" s="103"/>
    </row>
    <row r="83" spans="1:6" ht="40.5">
      <c r="A83" s="25" t="s">
        <v>8</v>
      </c>
      <c r="B83" s="31">
        <v>18</v>
      </c>
      <c r="C83" s="22">
        <v>102400</v>
      </c>
      <c r="D83" s="22">
        <f>C83*25/100</f>
        <v>25600</v>
      </c>
      <c r="E83" s="22">
        <f>C83*50/100</f>
        <v>51200</v>
      </c>
      <c r="F83" s="22">
        <f>C83*30/100</f>
        <v>30720</v>
      </c>
    </row>
    <row r="84" spans="1:6" ht="40.5">
      <c r="A84" s="15" t="s">
        <v>93</v>
      </c>
      <c r="B84" s="20">
        <v>18</v>
      </c>
      <c r="C84" s="17">
        <v>133100</v>
      </c>
      <c r="D84" s="17">
        <f>C84*25/100</f>
        <v>33275</v>
      </c>
      <c r="E84" s="17">
        <f>C84*50/100</f>
        <v>66550</v>
      </c>
      <c r="F84" s="17">
        <f>C84*30/100</f>
        <v>39930</v>
      </c>
    </row>
    <row r="85" spans="1:6" ht="21" thickBot="1">
      <c r="A85" s="89" t="s">
        <v>85</v>
      </c>
      <c r="B85" s="90"/>
      <c r="C85" s="90"/>
      <c r="D85" s="90"/>
      <c r="E85" s="90"/>
      <c r="F85" s="113"/>
    </row>
    <row r="86" spans="1:6" ht="40.5">
      <c r="A86" s="25" t="s">
        <v>8</v>
      </c>
      <c r="B86" s="31">
        <v>18</v>
      </c>
      <c r="C86" s="22">
        <v>34700</v>
      </c>
      <c r="D86" s="17">
        <f>C86*25/100</f>
        <v>8675</v>
      </c>
      <c r="E86" s="17">
        <f>C86*50/100</f>
        <v>17350</v>
      </c>
      <c r="F86" s="17">
        <f>C86*30/100</f>
        <v>10410</v>
      </c>
    </row>
    <row r="87" spans="1:6" ht="40.5">
      <c r="A87" s="25" t="s">
        <v>101</v>
      </c>
      <c r="B87" s="31">
        <v>18</v>
      </c>
      <c r="C87" s="22">
        <v>36400</v>
      </c>
      <c r="D87" s="17">
        <f>C87*25/100</f>
        <v>9100</v>
      </c>
      <c r="E87" s="17">
        <f>C87*50/100</f>
        <v>18200</v>
      </c>
      <c r="F87" s="17">
        <f>C87*30/100</f>
        <v>10920</v>
      </c>
    </row>
    <row r="88" spans="1:6" ht="40.5">
      <c r="A88" s="15" t="s">
        <v>4</v>
      </c>
      <c r="B88" s="20">
        <v>18</v>
      </c>
      <c r="C88" s="22">
        <v>38100</v>
      </c>
      <c r="D88" s="17">
        <f>C88*25/100</f>
        <v>9525</v>
      </c>
      <c r="E88" s="17">
        <f>C88*50/100</f>
        <v>19050</v>
      </c>
      <c r="F88" s="17">
        <f>C88*30/100</f>
        <v>11430</v>
      </c>
    </row>
    <row r="89" spans="1:6" ht="40.5">
      <c r="A89" s="27" t="s">
        <v>30</v>
      </c>
      <c r="B89" s="28">
        <v>18</v>
      </c>
      <c r="C89" s="17">
        <v>34700</v>
      </c>
      <c r="D89" s="17">
        <f>C89*25/100</f>
        <v>8675</v>
      </c>
      <c r="E89" s="17">
        <f>C89*50/100</f>
        <v>17350</v>
      </c>
      <c r="F89" s="17">
        <f>C89*30/100</f>
        <v>10410</v>
      </c>
    </row>
    <row r="90" spans="1:6" ht="40.5">
      <c r="A90" s="27" t="s">
        <v>91</v>
      </c>
      <c r="B90" s="28">
        <v>18</v>
      </c>
      <c r="C90" s="17">
        <v>43400</v>
      </c>
      <c r="D90" s="17">
        <f>C90*25/100</f>
        <v>10850</v>
      </c>
      <c r="E90" s="17">
        <f>C90*50/100</f>
        <v>21700</v>
      </c>
      <c r="F90" s="17">
        <f>C90*30/100</f>
        <v>13020</v>
      </c>
    </row>
    <row r="91" spans="1:6" ht="21" thickBot="1">
      <c r="A91" s="15" t="s">
        <v>105</v>
      </c>
      <c r="B91" s="16">
        <v>18</v>
      </c>
      <c r="C91" s="22">
        <v>9127</v>
      </c>
      <c r="D91" s="17">
        <v>9127</v>
      </c>
      <c r="E91" s="17">
        <v>9127</v>
      </c>
      <c r="F91" s="17">
        <v>9127</v>
      </c>
    </row>
    <row r="92" spans="1:6" ht="21" thickBot="1">
      <c r="A92" s="75" t="s">
        <v>86</v>
      </c>
      <c r="B92" s="76"/>
      <c r="C92" s="76"/>
      <c r="D92" s="76"/>
      <c r="E92" s="76"/>
      <c r="F92" s="103"/>
    </row>
    <row r="93" spans="1:6" ht="40.5">
      <c r="A93" s="25" t="s">
        <v>8</v>
      </c>
      <c r="B93" s="31">
        <v>18</v>
      </c>
      <c r="C93" s="22">
        <v>34700</v>
      </c>
      <c r="D93" s="17">
        <f aca="true" t="shared" si="24" ref="D93:D99">C93*25/100</f>
        <v>8675</v>
      </c>
      <c r="E93" s="17">
        <f aca="true" t="shared" si="25" ref="E93:E99">C93*50/100</f>
        <v>17350</v>
      </c>
      <c r="F93" s="17">
        <f aca="true" t="shared" si="26" ref="F93:F99">C93*30/100</f>
        <v>10410</v>
      </c>
    </row>
    <row r="94" spans="1:6" ht="40.5">
      <c r="A94" s="15" t="s">
        <v>7</v>
      </c>
      <c r="B94" s="20">
        <v>18</v>
      </c>
      <c r="C94" s="22">
        <v>19000</v>
      </c>
      <c r="D94" s="17">
        <f t="shared" si="24"/>
        <v>4750</v>
      </c>
      <c r="E94" s="17">
        <f t="shared" si="25"/>
        <v>9500</v>
      </c>
      <c r="F94" s="17">
        <f t="shared" si="26"/>
        <v>5700</v>
      </c>
    </row>
    <row r="95" spans="1:6" ht="40.5">
      <c r="A95" s="15" t="s">
        <v>6</v>
      </c>
      <c r="B95" s="20">
        <v>18</v>
      </c>
      <c r="C95" s="22">
        <v>36400</v>
      </c>
      <c r="D95" s="17">
        <f t="shared" si="24"/>
        <v>9100</v>
      </c>
      <c r="E95" s="17">
        <f t="shared" si="25"/>
        <v>18200</v>
      </c>
      <c r="F95" s="17">
        <f t="shared" si="26"/>
        <v>10920</v>
      </c>
    </row>
    <row r="96" spans="1:6" ht="40.5">
      <c r="A96" s="15" t="s">
        <v>15</v>
      </c>
      <c r="B96" s="20">
        <v>18</v>
      </c>
      <c r="C96" s="17">
        <v>38100</v>
      </c>
      <c r="D96" s="33">
        <f>C96*25/100</f>
        <v>9525</v>
      </c>
      <c r="E96" s="33">
        <f>C96*50/100</f>
        <v>19050</v>
      </c>
      <c r="F96" s="33">
        <f>C96*30/100</f>
        <v>11430</v>
      </c>
    </row>
    <row r="97" spans="1:6" ht="40.5">
      <c r="A97" s="18" t="s">
        <v>31</v>
      </c>
      <c r="B97" s="20">
        <v>18</v>
      </c>
      <c r="C97" s="17">
        <v>36400</v>
      </c>
      <c r="D97" s="33">
        <f>C97*25/100</f>
        <v>9100</v>
      </c>
      <c r="E97" s="33">
        <f>C97*50/100</f>
        <v>18200</v>
      </c>
      <c r="F97" s="33">
        <f>C97*30/100</f>
        <v>10920</v>
      </c>
    </row>
    <row r="98" spans="1:6" ht="40.5">
      <c r="A98" s="15" t="s">
        <v>4</v>
      </c>
      <c r="B98" s="20">
        <v>18</v>
      </c>
      <c r="C98" s="22">
        <v>40000</v>
      </c>
      <c r="D98" s="17">
        <f t="shared" si="24"/>
        <v>10000</v>
      </c>
      <c r="E98" s="17">
        <f t="shared" si="25"/>
        <v>20000</v>
      </c>
      <c r="F98" s="17">
        <f t="shared" si="26"/>
        <v>12000</v>
      </c>
    </row>
    <row r="99" spans="1:6" ht="40.5">
      <c r="A99" s="27" t="s">
        <v>3</v>
      </c>
      <c r="B99" s="28">
        <v>18</v>
      </c>
      <c r="C99" s="22">
        <v>43400</v>
      </c>
      <c r="D99" s="17">
        <f t="shared" si="24"/>
        <v>10850</v>
      </c>
      <c r="E99" s="17">
        <f t="shared" si="25"/>
        <v>21700</v>
      </c>
      <c r="F99" s="17">
        <f t="shared" si="26"/>
        <v>13020</v>
      </c>
    </row>
    <row r="100" spans="1:6" ht="21" thickBot="1">
      <c r="A100" s="15" t="s">
        <v>105</v>
      </c>
      <c r="B100" s="16">
        <v>18</v>
      </c>
      <c r="C100" s="17">
        <v>9127</v>
      </c>
      <c r="D100" s="17">
        <v>9127</v>
      </c>
      <c r="E100" s="17">
        <v>9127</v>
      </c>
      <c r="F100" s="17">
        <v>9127</v>
      </c>
    </row>
    <row r="101" spans="1:6" ht="21" thickBot="1">
      <c r="A101" s="75" t="s">
        <v>82</v>
      </c>
      <c r="B101" s="76"/>
      <c r="C101" s="76"/>
      <c r="D101" s="76"/>
      <c r="E101" s="76"/>
      <c r="F101" s="103"/>
    </row>
    <row r="102" spans="1:6" ht="40.5">
      <c r="A102" s="25" t="s">
        <v>8</v>
      </c>
      <c r="B102" s="31">
        <v>18</v>
      </c>
      <c r="C102" s="22">
        <v>34700</v>
      </c>
      <c r="D102" s="17">
        <f aca="true" t="shared" si="27" ref="D102:D107">C102*25/100</f>
        <v>8675</v>
      </c>
      <c r="E102" s="17">
        <f aca="true" t="shared" si="28" ref="E102:E107">C102*50/100</f>
        <v>17350</v>
      </c>
      <c r="F102" s="17">
        <f aca="true" t="shared" si="29" ref="F102:F107">C102*30/100</f>
        <v>10410</v>
      </c>
    </row>
    <row r="103" spans="1:6" ht="40.5">
      <c r="A103" s="18" t="s">
        <v>24</v>
      </c>
      <c r="B103" s="20">
        <v>18</v>
      </c>
      <c r="C103" s="22">
        <v>38100</v>
      </c>
      <c r="D103" s="17">
        <f t="shared" si="27"/>
        <v>9525</v>
      </c>
      <c r="E103" s="17">
        <f t="shared" si="28"/>
        <v>19050</v>
      </c>
      <c r="F103" s="17">
        <f t="shared" si="29"/>
        <v>11430</v>
      </c>
    </row>
    <row r="104" spans="1:6" ht="40.5">
      <c r="A104" s="15" t="s">
        <v>25</v>
      </c>
      <c r="B104" s="20">
        <v>18</v>
      </c>
      <c r="C104" s="22">
        <v>31200</v>
      </c>
      <c r="D104" s="17">
        <f t="shared" si="27"/>
        <v>7800</v>
      </c>
      <c r="E104" s="17">
        <f t="shared" si="28"/>
        <v>15600</v>
      </c>
      <c r="F104" s="17">
        <f t="shared" si="29"/>
        <v>9360</v>
      </c>
    </row>
    <row r="105" spans="1:6" ht="40.5">
      <c r="A105" s="15" t="s">
        <v>26</v>
      </c>
      <c r="B105" s="20">
        <v>18</v>
      </c>
      <c r="C105" s="22">
        <v>38200</v>
      </c>
      <c r="D105" s="17">
        <f t="shared" si="27"/>
        <v>9550</v>
      </c>
      <c r="E105" s="17">
        <f t="shared" si="28"/>
        <v>19100</v>
      </c>
      <c r="F105" s="17">
        <f t="shared" si="29"/>
        <v>11460</v>
      </c>
    </row>
    <row r="106" spans="1:6" ht="40.5">
      <c r="A106" s="15" t="s">
        <v>4</v>
      </c>
      <c r="B106" s="20">
        <v>18</v>
      </c>
      <c r="C106" s="22">
        <v>40000</v>
      </c>
      <c r="D106" s="17">
        <f t="shared" si="27"/>
        <v>10000</v>
      </c>
      <c r="E106" s="17">
        <f t="shared" si="28"/>
        <v>20000</v>
      </c>
      <c r="F106" s="17">
        <f t="shared" si="29"/>
        <v>12000</v>
      </c>
    </row>
    <row r="107" spans="1:6" ht="41.25" thickBot="1">
      <c r="A107" s="15" t="s">
        <v>46</v>
      </c>
      <c r="B107" s="20">
        <v>18</v>
      </c>
      <c r="C107" s="55">
        <v>43400</v>
      </c>
      <c r="D107" s="17">
        <f t="shared" si="27"/>
        <v>10850</v>
      </c>
      <c r="E107" s="17">
        <f t="shared" si="28"/>
        <v>21700</v>
      </c>
      <c r="F107" s="17">
        <f t="shared" si="29"/>
        <v>13020</v>
      </c>
    </row>
    <row r="108" spans="1:6" ht="21" thickBot="1">
      <c r="A108" s="15" t="s">
        <v>105</v>
      </c>
      <c r="B108" s="16">
        <v>18</v>
      </c>
      <c r="C108" s="17">
        <v>9127</v>
      </c>
      <c r="D108" s="17">
        <v>9127</v>
      </c>
      <c r="E108" s="17">
        <v>9127</v>
      </c>
      <c r="F108" s="17">
        <v>9127</v>
      </c>
    </row>
    <row r="109" spans="1:6" ht="21" thickBot="1">
      <c r="A109" s="75" t="s">
        <v>83</v>
      </c>
      <c r="B109" s="76"/>
      <c r="C109" s="76"/>
      <c r="D109" s="76"/>
      <c r="E109" s="76"/>
      <c r="F109" s="103"/>
    </row>
    <row r="110" spans="1:6" ht="40.5">
      <c r="A110" s="19" t="s">
        <v>8</v>
      </c>
      <c r="B110" s="31">
        <v>18</v>
      </c>
      <c r="C110" s="22">
        <v>34500</v>
      </c>
      <c r="D110" s="22">
        <f aca="true" t="shared" si="30" ref="D110:D116">C110*25/100</f>
        <v>8625</v>
      </c>
      <c r="E110" s="22">
        <f aca="true" t="shared" si="31" ref="E110:E116">C110*50/100</f>
        <v>17250</v>
      </c>
      <c r="F110" s="22">
        <f aca="true" t="shared" si="32" ref="F110:F116">C110*30/100</f>
        <v>10350</v>
      </c>
    </row>
    <row r="111" spans="1:6" ht="40.5">
      <c r="A111" s="19" t="s">
        <v>27</v>
      </c>
      <c r="B111" s="31">
        <v>18</v>
      </c>
      <c r="C111" s="22">
        <v>32800</v>
      </c>
      <c r="D111" s="22">
        <f t="shared" si="30"/>
        <v>8200</v>
      </c>
      <c r="E111" s="22">
        <f t="shared" si="31"/>
        <v>16400</v>
      </c>
      <c r="F111" s="22">
        <f t="shared" si="32"/>
        <v>9840</v>
      </c>
    </row>
    <row r="112" spans="1:6" ht="40.5">
      <c r="A112" s="15" t="s">
        <v>29</v>
      </c>
      <c r="B112" s="20">
        <v>18</v>
      </c>
      <c r="C112" s="22">
        <v>31100</v>
      </c>
      <c r="D112" s="17">
        <f t="shared" si="30"/>
        <v>7775</v>
      </c>
      <c r="E112" s="17">
        <f t="shared" si="31"/>
        <v>15550</v>
      </c>
      <c r="F112" s="17">
        <f t="shared" si="32"/>
        <v>9330</v>
      </c>
    </row>
    <row r="113" spans="1:6" ht="40.5">
      <c r="A113" s="15" t="s">
        <v>5</v>
      </c>
      <c r="B113" s="20">
        <v>18</v>
      </c>
      <c r="C113" s="22">
        <v>38000</v>
      </c>
      <c r="D113" s="17">
        <f t="shared" si="30"/>
        <v>9500</v>
      </c>
      <c r="E113" s="17">
        <f t="shared" si="31"/>
        <v>19000</v>
      </c>
      <c r="F113" s="17">
        <f t="shared" si="32"/>
        <v>11400</v>
      </c>
    </row>
    <row r="114" spans="1:6" ht="40.5">
      <c r="A114" s="27" t="s">
        <v>3</v>
      </c>
      <c r="B114" s="28">
        <v>18</v>
      </c>
      <c r="C114" s="17">
        <v>43200</v>
      </c>
      <c r="D114" s="17">
        <f t="shared" si="30"/>
        <v>10800</v>
      </c>
      <c r="E114" s="17">
        <f t="shared" si="31"/>
        <v>21600</v>
      </c>
      <c r="F114" s="17">
        <f t="shared" si="32"/>
        <v>12960</v>
      </c>
    </row>
    <row r="115" spans="1:6" ht="40.5">
      <c r="A115" s="27" t="s">
        <v>91</v>
      </c>
      <c r="B115" s="28">
        <v>18</v>
      </c>
      <c r="C115" s="17">
        <v>43200</v>
      </c>
      <c r="D115" s="33">
        <f t="shared" si="30"/>
        <v>10800</v>
      </c>
      <c r="E115" s="33">
        <f t="shared" si="31"/>
        <v>21600</v>
      </c>
      <c r="F115" s="33">
        <f t="shared" si="32"/>
        <v>12960</v>
      </c>
    </row>
    <row r="116" spans="1:6" ht="40.5">
      <c r="A116" s="27" t="s">
        <v>4</v>
      </c>
      <c r="B116" s="28">
        <v>18</v>
      </c>
      <c r="C116" s="17">
        <v>39700</v>
      </c>
      <c r="D116" s="33">
        <f t="shared" si="30"/>
        <v>9925</v>
      </c>
      <c r="E116" s="33">
        <f t="shared" si="31"/>
        <v>19850</v>
      </c>
      <c r="F116" s="33">
        <f t="shared" si="32"/>
        <v>11910</v>
      </c>
    </row>
    <row r="117" spans="1:6" ht="21" thickBot="1">
      <c r="A117" s="15" t="s">
        <v>105</v>
      </c>
      <c r="B117" s="16">
        <v>18</v>
      </c>
      <c r="C117" s="22">
        <v>9127</v>
      </c>
      <c r="D117" s="17">
        <v>9127</v>
      </c>
      <c r="E117" s="17">
        <v>9127</v>
      </c>
      <c r="F117" s="17">
        <v>9127</v>
      </c>
    </row>
    <row r="118" spans="1:6" ht="21" thickBot="1">
      <c r="A118" s="107" t="s">
        <v>108</v>
      </c>
      <c r="B118" s="108"/>
      <c r="C118" s="108"/>
      <c r="D118" s="108"/>
      <c r="E118" s="108"/>
      <c r="F118" s="109"/>
    </row>
    <row r="119" spans="1:6" ht="21" thickBot="1">
      <c r="A119" s="75" t="s">
        <v>67</v>
      </c>
      <c r="B119" s="76"/>
      <c r="C119" s="76"/>
      <c r="D119" s="76"/>
      <c r="E119" s="76"/>
      <c r="F119" s="103"/>
    </row>
    <row r="120" spans="1:6" ht="40.5">
      <c r="A120" s="25" t="s">
        <v>8</v>
      </c>
      <c r="B120" s="20">
        <v>21</v>
      </c>
      <c r="C120" s="17">
        <v>34900</v>
      </c>
      <c r="D120" s="17">
        <f aca="true" t="shared" si="33" ref="D120:D127">C120*25/100</f>
        <v>8725</v>
      </c>
      <c r="E120" s="17">
        <f aca="true" t="shared" si="34" ref="E120:E127">C120*50/100</f>
        <v>17450</v>
      </c>
      <c r="F120" s="17">
        <f aca="true" t="shared" si="35" ref="F120:F127">C120*30/100</f>
        <v>10470</v>
      </c>
    </row>
    <row r="121" spans="1:6" ht="40.5">
      <c r="A121" s="18" t="s">
        <v>9</v>
      </c>
      <c r="B121" s="20">
        <v>21</v>
      </c>
      <c r="C121" s="17">
        <v>36400</v>
      </c>
      <c r="D121" s="17">
        <f t="shared" si="33"/>
        <v>9100</v>
      </c>
      <c r="E121" s="17">
        <f t="shared" si="34"/>
        <v>18200</v>
      </c>
      <c r="F121" s="17">
        <f t="shared" si="35"/>
        <v>10920</v>
      </c>
    </row>
    <row r="122" spans="1:6" ht="40.5">
      <c r="A122" s="18" t="s">
        <v>27</v>
      </c>
      <c r="B122" s="20">
        <v>21</v>
      </c>
      <c r="C122" s="17">
        <v>33400</v>
      </c>
      <c r="D122" s="17">
        <f t="shared" si="33"/>
        <v>8350</v>
      </c>
      <c r="E122" s="17">
        <f t="shared" si="34"/>
        <v>16700</v>
      </c>
      <c r="F122" s="17">
        <f t="shared" si="35"/>
        <v>10020</v>
      </c>
    </row>
    <row r="123" spans="1:6" ht="40.5">
      <c r="A123" s="15" t="s">
        <v>28</v>
      </c>
      <c r="B123" s="20">
        <v>21</v>
      </c>
      <c r="C123" s="17">
        <v>32000</v>
      </c>
      <c r="D123" s="17">
        <f t="shared" si="33"/>
        <v>8000</v>
      </c>
      <c r="E123" s="17">
        <f t="shared" si="34"/>
        <v>16000</v>
      </c>
      <c r="F123" s="17">
        <f t="shared" si="35"/>
        <v>9600</v>
      </c>
    </row>
    <row r="124" spans="1:6" ht="40.5">
      <c r="A124" s="15" t="s">
        <v>6</v>
      </c>
      <c r="B124" s="20">
        <v>21</v>
      </c>
      <c r="C124" s="17">
        <v>36400</v>
      </c>
      <c r="D124" s="17">
        <f t="shared" si="33"/>
        <v>9100</v>
      </c>
      <c r="E124" s="17">
        <f t="shared" si="34"/>
        <v>18200</v>
      </c>
      <c r="F124" s="17">
        <f t="shared" si="35"/>
        <v>10920</v>
      </c>
    </row>
    <row r="125" spans="1:6" ht="40.5">
      <c r="A125" s="15" t="s">
        <v>26</v>
      </c>
      <c r="B125" s="20">
        <v>21</v>
      </c>
      <c r="C125" s="17">
        <v>37900</v>
      </c>
      <c r="D125" s="17">
        <f t="shared" si="33"/>
        <v>9475</v>
      </c>
      <c r="E125" s="17">
        <f t="shared" si="34"/>
        <v>18950</v>
      </c>
      <c r="F125" s="17">
        <f t="shared" si="35"/>
        <v>11370</v>
      </c>
    </row>
    <row r="126" spans="1:6" ht="40.5">
      <c r="A126" s="15" t="s">
        <v>4</v>
      </c>
      <c r="B126" s="20">
        <v>21</v>
      </c>
      <c r="C126" s="17">
        <v>39400</v>
      </c>
      <c r="D126" s="17">
        <f t="shared" si="33"/>
        <v>9850</v>
      </c>
      <c r="E126" s="17">
        <f t="shared" si="34"/>
        <v>19700</v>
      </c>
      <c r="F126" s="17">
        <f t="shared" si="35"/>
        <v>11820</v>
      </c>
    </row>
    <row r="127" spans="1:6" ht="40.5">
      <c r="A127" s="27" t="s">
        <v>3</v>
      </c>
      <c r="B127" s="20">
        <v>21</v>
      </c>
      <c r="C127" s="17">
        <v>42400</v>
      </c>
      <c r="D127" s="17">
        <f t="shared" si="33"/>
        <v>10600</v>
      </c>
      <c r="E127" s="17">
        <f t="shared" si="34"/>
        <v>21200</v>
      </c>
      <c r="F127" s="17">
        <f t="shared" si="35"/>
        <v>12720</v>
      </c>
    </row>
    <row r="128" spans="1:6" ht="21" thickBot="1">
      <c r="A128" s="15" t="s">
        <v>105</v>
      </c>
      <c r="B128" s="16">
        <v>21</v>
      </c>
      <c r="C128" s="17">
        <v>10582</v>
      </c>
      <c r="D128" s="17">
        <v>10582</v>
      </c>
      <c r="E128" s="17">
        <v>10582</v>
      </c>
      <c r="F128" s="17">
        <v>10582</v>
      </c>
    </row>
    <row r="129" spans="1:6" ht="21" thickBot="1">
      <c r="A129" s="71" t="s">
        <v>64</v>
      </c>
      <c r="B129" s="72"/>
      <c r="C129" s="72"/>
      <c r="D129" s="72"/>
      <c r="E129" s="72"/>
      <c r="F129" s="104"/>
    </row>
    <row r="130" spans="1:6" ht="40.5">
      <c r="A130" s="32" t="s">
        <v>8</v>
      </c>
      <c r="B130" s="33">
        <v>21</v>
      </c>
      <c r="C130" s="17">
        <v>31200</v>
      </c>
      <c r="D130" s="17">
        <f>C130*25/100</f>
        <v>7800</v>
      </c>
      <c r="E130" s="17">
        <f>C130*50/100</f>
        <v>15600</v>
      </c>
      <c r="F130" s="17">
        <f>C130*30/100</f>
        <v>9360</v>
      </c>
    </row>
    <row r="131" spans="1:6" ht="40.5">
      <c r="A131" s="34" t="s">
        <v>9</v>
      </c>
      <c r="B131" s="33">
        <v>21</v>
      </c>
      <c r="C131" s="17">
        <v>32300</v>
      </c>
      <c r="D131" s="17">
        <f>C131*25/100</f>
        <v>8075</v>
      </c>
      <c r="E131" s="17">
        <f>C131*50/100</f>
        <v>16150</v>
      </c>
      <c r="F131" s="17">
        <f>C131*30/100</f>
        <v>9690</v>
      </c>
    </row>
    <row r="132" spans="1:6" ht="40.5">
      <c r="A132" s="35" t="s">
        <v>4</v>
      </c>
      <c r="B132" s="33">
        <v>21</v>
      </c>
      <c r="C132" s="17">
        <v>34600</v>
      </c>
      <c r="D132" s="17">
        <f>C132*25/100</f>
        <v>8650</v>
      </c>
      <c r="E132" s="17">
        <f>C132*50/100</f>
        <v>17300</v>
      </c>
      <c r="F132" s="17">
        <f>C132*30/100</f>
        <v>10380</v>
      </c>
    </row>
    <row r="133" spans="1:6" ht="40.5">
      <c r="A133" s="36" t="s">
        <v>3</v>
      </c>
      <c r="B133" s="33">
        <v>21</v>
      </c>
      <c r="C133" s="17">
        <v>36800</v>
      </c>
      <c r="D133" s="17">
        <f>C133*25/100</f>
        <v>9200</v>
      </c>
      <c r="E133" s="17">
        <f>C133*50/100</f>
        <v>18400</v>
      </c>
      <c r="F133" s="17">
        <f>C133*30/100</f>
        <v>11040</v>
      </c>
    </row>
    <row r="134" spans="1:6" ht="21" thickBot="1">
      <c r="A134" s="15" t="s">
        <v>105</v>
      </c>
      <c r="B134" s="16">
        <v>21</v>
      </c>
      <c r="C134" s="17">
        <v>10582</v>
      </c>
      <c r="D134" s="17">
        <v>10582</v>
      </c>
      <c r="E134" s="17">
        <v>10582</v>
      </c>
      <c r="F134" s="17">
        <v>10582</v>
      </c>
    </row>
    <row r="135" spans="1:6" ht="21" thickBot="1">
      <c r="A135" s="71" t="s">
        <v>65</v>
      </c>
      <c r="B135" s="72"/>
      <c r="C135" s="72"/>
      <c r="D135" s="72"/>
      <c r="E135" s="72"/>
      <c r="F135" s="104"/>
    </row>
    <row r="136" spans="1:6" ht="40.5">
      <c r="A136" s="35" t="s">
        <v>8</v>
      </c>
      <c r="B136" s="20">
        <v>26</v>
      </c>
      <c r="C136" s="17">
        <v>38000</v>
      </c>
      <c r="D136" s="17">
        <f>C136*25/100</f>
        <v>9500</v>
      </c>
      <c r="E136" s="17">
        <f>C136*50/100</f>
        <v>19000</v>
      </c>
      <c r="F136" s="17">
        <f>C136*30/100</f>
        <v>11400</v>
      </c>
    </row>
    <row r="137" spans="1:6" ht="40.5">
      <c r="A137" s="15" t="s">
        <v>4</v>
      </c>
      <c r="B137" s="20">
        <v>26</v>
      </c>
      <c r="C137" s="17">
        <v>42000</v>
      </c>
      <c r="D137" s="17">
        <f>C137*25/100</f>
        <v>10500</v>
      </c>
      <c r="E137" s="17">
        <f>C137*50/100</f>
        <v>21000</v>
      </c>
      <c r="F137" s="17">
        <f>C137*30/100</f>
        <v>12600</v>
      </c>
    </row>
    <row r="138" spans="1:6" ht="40.5">
      <c r="A138" s="15" t="s">
        <v>23</v>
      </c>
      <c r="B138" s="20">
        <v>26</v>
      </c>
      <c r="C138" s="17">
        <v>36700</v>
      </c>
      <c r="D138" s="17">
        <f>C138*25/100</f>
        <v>9175</v>
      </c>
      <c r="E138" s="17">
        <f>C138*50/100</f>
        <v>18350</v>
      </c>
      <c r="F138" s="17">
        <f>C138*30/100</f>
        <v>11010</v>
      </c>
    </row>
    <row r="139" spans="1:6" ht="21" thickBot="1">
      <c r="A139" s="15" t="s">
        <v>105</v>
      </c>
      <c r="B139" s="16">
        <v>26</v>
      </c>
      <c r="C139" s="17">
        <v>13100</v>
      </c>
      <c r="D139" s="17">
        <v>13100</v>
      </c>
      <c r="E139" s="17">
        <v>13100</v>
      </c>
      <c r="F139" s="17">
        <v>13100</v>
      </c>
    </row>
    <row r="140" spans="1:6" ht="21" thickBot="1">
      <c r="A140" s="71" t="s">
        <v>66</v>
      </c>
      <c r="B140" s="72"/>
      <c r="C140" s="72"/>
      <c r="D140" s="72"/>
      <c r="E140" s="72"/>
      <c r="F140" s="104"/>
    </row>
    <row r="141" spans="1:6" ht="40.5">
      <c r="A141" s="25" t="s">
        <v>8</v>
      </c>
      <c r="B141" s="31">
        <v>21</v>
      </c>
      <c r="C141" s="22">
        <v>31200</v>
      </c>
      <c r="D141" s="17">
        <f aca="true" t="shared" si="36" ref="D141:D150">C141*25/100</f>
        <v>7800</v>
      </c>
      <c r="E141" s="17">
        <f aca="true" t="shared" si="37" ref="E141:E150">C141*50/100</f>
        <v>15600</v>
      </c>
      <c r="F141" s="17">
        <f aca="true" t="shared" si="38" ref="F141:F150">C141*30/100</f>
        <v>9360</v>
      </c>
    </row>
    <row r="142" spans="1:6" ht="40.5">
      <c r="A142" s="15" t="s">
        <v>11</v>
      </c>
      <c r="B142" s="20">
        <v>21</v>
      </c>
      <c r="C142" s="17">
        <v>29000</v>
      </c>
      <c r="D142" s="17">
        <f t="shared" si="36"/>
        <v>7250</v>
      </c>
      <c r="E142" s="17">
        <f t="shared" si="37"/>
        <v>14500</v>
      </c>
      <c r="F142" s="17">
        <f t="shared" si="38"/>
        <v>8700</v>
      </c>
    </row>
    <row r="143" spans="1:6" ht="40.5">
      <c r="A143" s="15" t="s">
        <v>36</v>
      </c>
      <c r="B143" s="20">
        <v>21</v>
      </c>
      <c r="C143" s="17">
        <v>29000</v>
      </c>
      <c r="D143" s="17">
        <f t="shared" si="36"/>
        <v>7250</v>
      </c>
      <c r="E143" s="17">
        <f t="shared" si="37"/>
        <v>14500</v>
      </c>
      <c r="F143" s="17">
        <f t="shared" si="38"/>
        <v>8700</v>
      </c>
    </row>
    <row r="144" spans="1:6" ht="40.5">
      <c r="A144" s="18" t="s">
        <v>37</v>
      </c>
      <c r="B144" s="20">
        <v>21</v>
      </c>
      <c r="C144" s="17">
        <v>32300</v>
      </c>
      <c r="D144" s="17">
        <f t="shared" si="36"/>
        <v>8075</v>
      </c>
      <c r="E144" s="17">
        <f t="shared" si="37"/>
        <v>16150</v>
      </c>
      <c r="F144" s="17">
        <f t="shared" si="38"/>
        <v>9690</v>
      </c>
    </row>
    <row r="145" spans="1:6" ht="40.5">
      <c r="A145" s="18" t="s">
        <v>10</v>
      </c>
      <c r="B145" s="20">
        <v>21</v>
      </c>
      <c r="C145" s="17">
        <v>30100</v>
      </c>
      <c r="D145" s="17">
        <f t="shared" si="36"/>
        <v>7525</v>
      </c>
      <c r="E145" s="17">
        <f t="shared" si="37"/>
        <v>15050</v>
      </c>
      <c r="F145" s="17">
        <f t="shared" si="38"/>
        <v>9030</v>
      </c>
    </row>
    <row r="146" spans="1:6" ht="40.5">
      <c r="A146" s="18" t="s">
        <v>38</v>
      </c>
      <c r="B146" s="20">
        <v>21</v>
      </c>
      <c r="C146" s="17">
        <v>30100</v>
      </c>
      <c r="D146" s="17">
        <f t="shared" si="36"/>
        <v>7525</v>
      </c>
      <c r="E146" s="17">
        <f t="shared" si="37"/>
        <v>15050</v>
      </c>
      <c r="F146" s="17">
        <f t="shared" si="38"/>
        <v>9030</v>
      </c>
    </row>
    <row r="147" spans="1:6" ht="40.5">
      <c r="A147" s="15" t="s">
        <v>34</v>
      </c>
      <c r="B147" s="20">
        <v>21</v>
      </c>
      <c r="C147" s="17">
        <v>32300</v>
      </c>
      <c r="D147" s="17">
        <f t="shared" si="36"/>
        <v>8075</v>
      </c>
      <c r="E147" s="17">
        <f t="shared" si="37"/>
        <v>16150</v>
      </c>
      <c r="F147" s="17">
        <f t="shared" si="38"/>
        <v>9690</v>
      </c>
    </row>
    <row r="148" spans="1:6" ht="40.5">
      <c r="A148" s="15" t="s">
        <v>39</v>
      </c>
      <c r="B148" s="20">
        <v>21</v>
      </c>
      <c r="C148" s="17">
        <v>32300</v>
      </c>
      <c r="D148" s="17">
        <f t="shared" si="36"/>
        <v>8075</v>
      </c>
      <c r="E148" s="17">
        <f t="shared" si="37"/>
        <v>16150</v>
      </c>
      <c r="F148" s="17">
        <f t="shared" si="38"/>
        <v>9690</v>
      </c>
    </row>
    <row r="149" spans="1:6" ht="40.5">
      <c r="A149" s="15" t="s">
        <v>4</v>
      </c>
      <c r="B149" s="20">
        <v>21</v>
      </c>
      <c r="C149" s="17">
        <v>34600</v>
      </c>
      <c r="D149" s="17">
        <f t="shared" si="36"/>
        <v>8650</v>
      </c>
      <c r="E149" s="17">
        <f t="shared" si="37"/>
        <v>17300</v>
      </c>
      <c r="F149" s="17">
        <f t="shared" si="38"/>
        <v>10380</v>
      </c>
    </row>
    <row r="150" spans="1:6" ht="40.5">
      <c r="A150" s="27" t="s">
        <v>3</v>
      </c>
      <c r="B150" s="20">
        <v>21</v>
      </c>
      <c r="C150" s="17">
        <v>36800</v>
      </c>
      <c r="D150" s="17">
        <f t="shared" si="36"/>
        <v>9200</v>
      </c>
      <c r="E150" s="17">
        <f t="shared" si="37"/>
        <v>18400</v>
      </c>
      <c r="F150" s="17">
        <f t="shared" si="38"/>
        <v>11040</v>
      </c>
    </row>
    <row r="151" spans="1:6" ht="21" thickBot="1">
      <c r="A151" s="15" t="s">
        <v>105</v>
      </c>
      <c r="B151" s="16">
        <v>21</v>
      </c>
      <c r="C151" s="17">
        <v>10582</v>
      </c>
      <c r="D151" s="17">
        <v>10582</v>
      </c>
      <c r="E151" s="17">
        <v>10582</v>
      </c>
      <c r="F151" s="17">
        <v>10582</v>
      </c>
    </row>
    <row r="152" spans="1:6" ht="21" thickBot="1">
      <c r="A152" s="85" t="s">
        <v>126</v>
      </c>
      <c r="B152" s="86"/>
      <c r="C152" s="86"/>
      <c r="D152" s="86"/>
      <c r="E152" s="86"/>
      <c r="F152" s="105"/>
    </row>
    <row r="153" spans="1:6" ht="21" thickBot="1">
      <c r="A153" s="71" t="s">
        <v>70</v>
      </c>
      <c r="B153" s="72"/>
      <c r="C153" s="72"/>
      <c r="D153" s="72"/>
      <c r="E153" s="72"/>
      <c r="F153" s="104"/>
    </row>
    <row r="154" spans="1:6" ht="40.5">
      <c r="A154" s="38" t="s">
        <v>8</v>
      </c>
      <c r="B154" s="20">
        <v>14</v>
      </c>
      <c r="C154" s="17">
        <v>18500</v>
      </c>
      <c r="D154" s="17">
        <f aca="true" t="shared" si="39" ref="D154:D161">C154*25/100</f>
        <v>4625</v>
      </c>
      <c r="E154" s="17">
        <f aca="true" t="shared" si="40" ref="E154:E161">C154*50/100</f>
        <v>9250</v>
      </c>
      <c r="F154" s="17">
        <f aca="true" t="shared" si="41" ref="F154:F161">C154*30/100</f>
        <v>5550</v>
      </c>
    </row>
    <row r="155" spans="1:6" ht="40.5">
      <c r="A155" s="38" t="s">
        <v>9</v>
      </c>
      <c r="B155" s="20">
        <v>14</v>
      </c>
      <c r="C155" s="17">
        <v>19600</v>
      </c>
      <c r="D155" s="17">
        <f t="shared" si="39"/>
        <v>4900</v>
      </c>
      <c r="E155" s="17">
        <f t="shared" si="40"/>
        <v>9800</v>
      </c>
      <c r="F155" s="17">
        <f t="shared" si="41"/>
        <v>5880</v>
      </c>
    </row>
    <row r="156" spans="1:6" ht="40.5">
      <c r="A156" s="39" t="s">
        <v>32</v>
      </c>
      <c r="B156" s="20">
        <v>14</v>
      </c>
      <c r="C156" s="17">
        <v>7587</v>
      </c>
      <c r="D156" s="17">
        <f t="shared" si="39"/>
        <v>1896.75</v>
      </c>
      <c r="E156" s="17">
        <f t="shared" si="40"/>
        <v>3793.5</v>
      </c>
      <c r="F156" s="17">
        <f t="shared" si="41"/>
        <v>2276.1</v>
      </c>
    </row>
    <row r="157" spans="1:6" ht="40.5">
      <c r="A157" s="39" t="s">
        <v>90</v>
      </c>
      <c r="B157" s="20">
        <v>14</v>
      </c>
      <c r="C157" s="17">
        <v>16300</v>
      </c>
      <c r="D157" s="17">
        <f t="shared" si="39"/>
        <v>4075</v>
      </c>
      <c r="E157" s="17">
        <f t="shared" si="40"/>
        <v>8150</v>
      </c>
      <c r="F157" s="17">
        <f t="shared" si="41"/>
        <v>4890</v>
      </c>
    </row>
    <row r="158" spans="1:6" ht="40.5">
      <c r="A158" s="39" t="s">
        <v>6</v>
      </c>
      <c r="B158" s="20">
        <v>14</v>
      </c>
      <c r="C158" s="17">
        <v>19600</v>
      </c>
      <c r="D158" s="17">
        <f t="shared" si="39"/>
        <v>4900</v>
      </c>
      <c r="E158" s="17">
        <f t="shared" si="40"/>
        <v>9800</v>
      </c>
      <c r="F158" s="17">
        <f t="shared" si="41"/>
        <v>5880</v>
      </c>
    </row>
    <row r="159" spans="1:6" ht="40.5">
      <c r="A159" s="39" t="s">
        <v>5</v>
      </c>
      <c r="B159" s="20">
        <v>14</v>
      </c>
      <c r="C159" s="17">
        <v>20700</v>
      </c>
      <c r="D159" s="17">
        <f t="shared" si="39"/>
        <v>5175</v>
      </c>
      <c r="E159" s="17">
        <f t="shared" si="40"/>
        <v>10350</v>
      </c>
      <c r="F159" s="17">
        <f t="shared" si="41"/>
        <v>6210</v>
      </c>
    </row>
    <row r="160" spans="1:6" ht="40.5">
      <c r="A160" s="40" t="s">
        <v>22</v>
      </c>
      <c r="B160" s="20">
        <v>14</v>
      </c>
      <c r="C160" s="17">
        <v>7587</v>
      </c>
      <c r="D160" s="17">
        <f t="shared" si="39"/>
        <v>1896.75</v>
      </c>
      <c r="E160" s="17">
        <f t="shared" si="40"/>
        <v>3793.5</v>
      </c>
      <c r="F160" s="17">
        <f t="shared" si="41"/>
        <v>2276.1</v>
      </c>
    </row>
    <row r="161" spans="1:6" ht="41.25" thickBot="1">
      <c r="A161" s="40" t="s">
        <v>23</v>
      </c>
      <c r="B161" s="20">
        <v>14</v>
      </c>
      <c r="C161" s="17">
        <v>17400</v>
      </c>
      <c r="D161" s="17">
        <f t="shared" si="39"/>
        <v>4350</v>
      </c>
      <c r="E161" s="17">
        <f t="shared" si="40"/>
        <v>8700</v>
      </c>
      <c r="F161" s="17">
        <f t="shared" si="41"/>
        <v>5220</v>
      </c>
    </row>
    <row r="162" spans="1:6" ht="21" thickBot="1">
      <c r="A162" s="71" t="s">
        <v>71</v>
      </c>
      <c r="B162" s="72"/>
      <c r="C162" s="72"/>
      <c r="D162" s="72"/>
      <c r="E162" s="72"/>
      <c r="F162" s="104"/>
    </row>
    <row r="163" spans="1:6" ht="40.5">
      <c r="A163" s="38" t="s">
        <v>8</v>
      </c>
      <c r="B163" s="20">
        <v>14</v>
      </c>
      <c r="C163" s="17">
        <v>21400</v>
      </c>
      <c r="D163" s="17">
        <f aca="true" t="shared" si="42" ref="D163:D170">C163*25/100</f>
        <v>5350</v>
      </c>
      <c r="E163" s="17">
        <f aca="true" t="shared" si="43" ref="E163:E170">C163*50/100</f>
        <v>10700</v>
      </c>
      <c r="F163" s="17">
        <f aca="true" t="shared" si="44" ref="F163:F169">C163*30/100</f>
        <v>6420</v>
      </c>
    </row>
    <row r="164" spans="1:6" ht="40.5">
      <c r="A164" s="39" t="s">
        <v>11</v>
      </c>
      <c r="B164" s="20">
        <v>14</v>
      </c>
      <c r="C164" s="17">
        <v>11700</v>
      </c>
      <c r="D164" s="17">
        <f t="shared" si="42"/>
        <v>2925</v>
      </c>
      <c r="E164" s="17">
        <f t="shared" si="43"/>
        <v>5850</v>
      </c>
      <c r="F164" s="17">
        <f t="shared" si="44"/>
        <v>3510</v>
      </c>
    </row>
    <row r="165" spans="1:6" ht="40.5">
      <c r="A165" s="41" t="s">
        <v>9</v>
      </c>
      <c r="B165" s="20">
        <v>14</v>
      </c>
      <c r="C165" s="17">
        <v>22800</v>
      </c>
      <c r="D165" s="17">
        <f t="shared" si="42"/>
        <v>5700</v>
      </c>
      <c r="E165" s="17">
        <f t="shared" si="43"/>
        <v>11400</v>
      </c>
      <c r="F165" s="17">
        <f t="shared" si="44"/>
        <v>6840</v>
      </c>
    </row>
    <row r="166" spans="1:6" ht="40.5">
      <c r="A166" s="39" t="s">
        <v>6</v>
      </c>
      <c r="B166" s="20">
        <v>14</v>
      </c>
      <c r="C166" s="17">
        <v>22800</v>
      </c>
      <c r="D166" s="17">
        <f t="shared" si="42"/>
        <v>5700</v>
      </c>
      <c r="E166" s="17">
        <f t="shared" si="43"/>
        <v>11400</v>
      </c>
      <c r="F166" s="17">
        <f t="shared" si="44"/>
        <v>6840</v>
      </c>
    </row>
    <row r="167" spans="1:6" ht="40.5">
      <c r="A167" s="39" t="s">
        <v>33</v>
      </c>
      <c r="B167" s="20">
        <v>14</v>
      </c>
      <c r="C167" s="17">
        <v>11700</v>
      </c>
      <c r="D167" s="17">
        <f t="shared" si="42"/>
        <v>2925</v>
      </c>
      <c r="E167" s="17">
        <f t="shared" si="43"/>
        <v>5850</v>
      </c>
      <c r="F167" s="17">
        <f t="shared" si="44"/>
        <v>3510</v>
      </c>
    </row>
    <row r="168" spans="1:6" ht="40.5">
      <c r="A168" s="39" t="s">
        <v>34</v>
      </c>
      <c r="B168" s="20">
        <v>14</v>
      </c>
      <c r="C168" s="17">
        <v>22800</v>
      </c>
      <c r="D168" s="17">
        <f t="shared" si="42"/>
        <v>5700</v>
      </c>
      <c r="E168" s="17">
        <f t="shared" si="43"/>
        <v>11400</v>
      </c>
      <c r="F168" s="17">
        <f t="shared" si="44"/>
        <v>6840</v>
      </c>
    </row>
    <row r="169" spans="1:6" ht="40.5">
      <c r="A169" s="39" t="s">
        <v>5</v>
      </c>
      <c r="B169" s="20">
        <v>14</v>
      </c>
      <c r="C169" s="17">
        <v>24200</v>
      </c>
      <c r="D169" s="17">
        <f t="shared" si="42"/>
        <v>6050</v>
      </c>
      <c r="E169" s="17">
        <f t="shared" si="43"/>
        <v>12100</v>
      </c>
      <c r="F169" s="17">
        <f t="shared" si="44"/>
        <v>7260</v>
      </c>
    </row>
    <row r="170" spans="1:6" ht="41.25" thickBot="1">
      <c r="A170" s="60" t="s">
        <v>3</v>
      </c>
      <c r="B170" s="20">
        <v>14</v>
      </c>
      <c r="C170" s="17">
        <v>28300</v>
      </c>
      <c r="D170" s="17">
        <f t="shared" si="42"/>
        <v>7075</v>
      </c>
      <c r="E170" s="17">
        <f t="shared" si="43"/>
        <v>14150</v>
      </c>
      <c r="F170" s="17">
        <f>C170*30/100</f>
        <v>8490</v>
      </c>
    </row>
    <row r="171" spans="1:6" ht="21" thickBot="1">
      <c r="A171" s="71" t="s">
        <v>68</v>
      </c>
      <c r="B171" s="72"/>
      <c r="C171" s="72"/>
      <c r="D171" s="72"/>
      <c r="E171" s="72"/>
      <c r="F171" s="104"/>
    </row>
    <row r="172" spans="1:6" ht="40.5">
      <c r="A172" s="38" t="s">
        <v>8</v>
      </c>
      <c r="B172" s="20">
        <v>18</v>
      </c>
      <c r="C172" s="17">
        <v>36000</v>
      </c>
      <c r="D172" s="17">
        <f aca="true" t="shared" si="45" ref="D172:D178">C172*25/100</f>
        <v>9000</v>
      </c>
      <c r="E172" s="17">
        <f aca="true" t="shared" si="46" ref="E172:E178">C172*50/100</f>
        <v>18000</v>
      </c>
      <c r="F172" s="17">
        <f aca="true" t="shared" si="47" ref="F172:F178">C172*30/100</f>
        <v>10800</v>
      </c>
    </row>
    <row r="173" spans="1:6" ht="40.5">
      <c r="A173" s="41" t="s">
        <v>9</v>
      </c>
      <c r="B173" s="20">
        <v>18</v>
      </c>
      <c r="C173" s="17">
        <v>37800</v>
      </c>
      <c r="D173" s="17">
        <f t="shared" si="45"/>
        <v>9450</v>
      </c>
      <c r="E173" s="17">
        <f t="shared" si="46"/>
        <v>18900</v>
      </c>
      <c r="F173" s="17">
        <f t="shared" si="47"/>
        <v>11340</v>
      </c>
    </row>
    <row r="174" spans="1:6" ht="40.5">
      <c r="A174" s="41" t="s">
        <v>20</v>
      </c>
      <c r="B174" s="20">
        <v>18</v>
      </c>
      <c r="C174" s="17">
        <v>39600</v>
      </c>
      <c r="D174" s="17">
        <f t="shared" si="45"/>
        <v>9900</v>
      </c>
      <c r="E174" s="17">
        <f t="shared" si="46"/>
        <v>19800</v>
      </c>
      <c r="F174" s="17">
        <f t="shared" si="47"/>
        <v>11880</v>
      </c>
    </row>
    <row r="175" spans="1:6" ht="40.5">
      <c r="A175" s="41" t="s">
        <v>6</v>
      </c>
      <c r="B175" s="20">
        <v>18</v>
      </c>
      <c r="C175" s="17">
        <v>37800</v>
      </c>
      <c r="D175" s="17">
        <f t="shared" si="45"/>
        <v>9450</v>
      </c>
      <c r="E175" s="17">
        <f t="shared" si="46"/>
        <v>18900</v>
      </c>
      <c r="F175" s="17">
        <f t="shared" si="47"/>
        <v>11340</v>
      </c>
    </row>
    <row r="176" spans="1:6" ht="40.5">
      <c r="A176" s="41" t="s">
        <v>34</v>
      </c>
      <c r="B176" s="20">
        <v>18</v>
      </c>
      <c r="C176" s="17">
        <v>37800</v>
      </c>
      <c r="D176" s="17">
        <f t="shared" si="45"/>
        <v>9450</v>
      </c>
      <c r="E176" s="17">
        <f t="shared" si="46"/>
        <v>18900</v>
      </c>
      <c r="F176" s="17">
        <f t="shared" si="47"/>
        <v>11340</v>
      </c>
    </row>
    <row r="177" spans="1:6" ht="40.5">
      <c r="A177" s="41" t="s">
        <v>26</v>
      </c>
      <c r="B177" s="20">
        <v>18</v>
      </c>
      <c r="C177" s="17">
        <v>39600</v>
      </c>
      <c r="D177" s="17">
        <f t="shared" si="45"/>
        <v>9900</v>
      </c>
      <c r="E177" s="17">
        <f t="shared" si="46"/>
        <v>19800</v>
      </c>
      <c r="F177" s="17">
        <f t="shared" si="47"/>
        <v>11880</v>
      </c>
    </row>
    <row r="178" spans="1:6" ht="40.5">
      <c r="A178" s="40" t="s">
        <v>3</v>
      </c>
      <c r="B178" s="20">
        <v>18</v>
      </c>
      <c r="C178" s="17">
        <v>45000</v>
      </c>
      <c r="D178" s="17">
        <f t="shared" si="45"/>
        <v>11250</v>
      </c>
      <c r="E178" s="17">
        <f t="shared" si="46"/>
        <v>22500</v>
      </c>
      <c r="F178" s="17">
        <f t="shared" si="47"/>
        <v>13500</v>
      </c>
    </row>
    <row r="179" spans="1:6" ht="21" thickBot="1">
      <c r="A179" s="15" t="s">
        <v>105</v>
      </c>
      <c r="B179" s="16">
        <v>18</v>
      </c>
      <c r="C179" s="17">
        <v>9755</v>
      </c>
      <c r="D179" s="17">
        <v>9755</v>
      </c>
      <c r="E179" s="17">
        <v>9755</v>
      </c>
      <c r="F179" s="17">
        <v>9755</v>
      </c>
    </row>
    <row r="180" spans="1:6" ht="21" thickBot="1">
      <c r="A180" s="71" t="s">
        <v>69</v>
      </c>
      <c r="B180" s="72"/>
      <c r="C180" s="72"/>
      <c r="D180" s="72"/>
      <c r="E180" s="72"/>
      <c r="F180" s="104"/>
    </row>
    <row r="181" spans="1:6" ht="40.5">
      <c r="A181" s="39" t="s">
        <v>47</v>
      </c>
      <c r="B181" s="20">
        <v>18</v>
      </c>
      <c r="C181" s="17">
        <v>30800</v>
      </c>
      <c r="D181" s="17">
        <f>C181*25/100</f>
        <v>7700</v>
      </c>
      <c r="E181" s="17">
        <f>C181*50/100</f>
        <v>15400</v>
      </c>
      <c r="F181" s="17">
        <f>C181*30/100</f>
        <v>9240</v>
      </c>
    </row>
    <row r="182" spans="1:6" ht="40.5">
      <c r="A182" s="41" t="s">
        <v>9</v>
      </c>
      <c r="B182" s="20">
        <v>18</v>
      </c>
      <c r="C182" s="17">
        <v>32000</v>
      </c>
      <c r="D182" s="17">
        <f>C182*25/100</f>
        <v>8000</v>
      </c>
      <c r="E182" s="17">
        <f>C182*50/100</f>
        <v>16000</v>
      </c>
      <c r="F182" s="17">
        <f>C182*30/100</f>
        <v>9600</v>
      </c>
    </row>
    <row r="183" spans="1:6" ht="40.5">
      <c r="A183" s="39" t="s">
        <v>6</v>
      </c>
      <c r="B183" s="20">
        <v>18</v>
      </c>
      <c r="C183" s="17">
        <v>32000</v>
      </c>
      <c r="D183" s="17">
        <f>C183*25/100</f>
        <v>8000</v>
      </c>
      <c r="E183" s="17">
        <f>C183*50/100</f>
        <v>16000</v>
      </c>
      <c r="F183" s="17">
        <f>C183*30/100</f>
        <v>9600</v>
      </c>
    </row>
    <row r="184" spans="1:6" ht="40.5">
      <c r="A184" s="40" t="s">
        <v>4</v>
      </c>
      <c r="B184" s="20">
        <v>18</v>
      </c>
      <c r="C184" s="17">
        <v>34600</v>
      </c>
      <c r="D184" s="17">
        <f>C184*25/100</f>
        <v>8650</v>
      </c>
      <c r="E184" s="17">
        <f>C184*50/100</f>
        <v>17300</v>
      </c>
      <c r="F184" s="17">
        <f>C184*30/100</f>
        <v>10380</v>
      </c>
    </row>
    <row r="185" spans="1:6" ht="21" thickBot="1">
      <c r="A185" s="15" t="s">
        <v>105</v>
      </c>
      <c r="B185" s="16">
        <v>18</v>
      </c>
      <c r="C185" s="17">
        <v>9755</v>
      </c>
      <c r="D185" s="17">
        <v>9755</v>
      </c>
      <c r="E185" s="17">
        <v>9755</v>
      </c>
      <c r="F185" s="17">
        <v>9755</v>
      </c>
    </row>
    <row r="186" spans="1:6" ht="21" thickBot="1">
      <c r="A186" s="85" t="s">
        <v>123</v>
      </c>
      <c r="B186" s="86"/>
      <c r="C186" s="86"/>
      <c r="D186" s="86"/>
      <c r="E186" s="86"/>
      <c r="F186" s="105"/>
    </row>
    <row r="187" spans="1:6" ht="21" thickBot="1">
      <c r="A187" s="71" t="s">
        <v>59</v>
      </c>
      <c r="B187" s="72"/>
      <c r="C187" s="72"/>
      <c r="D187" s="72"/>
      <c r="E187" s="72"/>
      <c r="F187" s="104"/>
    </row>
    <row r="188" spans="1:6" ht="40.5">
      <c r="A188" s="25" t="s">
        <v>8</v>
      </c>
      <c r="B188" s="42">
        <v>18</v>
      </c>
      <c r="C188" s="22">
        <v>30800</v>
      </c>
      <c r="D188" s="17">
        <f aca="true" t="shared" si="48" ref="D188:D194">C188*25/100</f>
        <v>7700</v>
      </c>
      <c r="E188" s="17">
        <f aca="true" t="shared" si="49" ref="E188:E194">C188*50/100</f>
        <v>15400</v>
      </c>
      <c r="F188" s="17">
        <f aca="true" t="shared" si="50" ref="F188:F194">C188*30/100</f>
        <v>9240</v>
      </c>
    </row>
    <row r="189" spans="1:6" ht="40.5">
      <c r="A189" s="18" t="s">
        <v>9</v>
      </c>
      <c r="B189" s="33">
        <v>18</v>
      </c>
      <c r="C189" s="22">
        <v>32100</v>
      </c>
      <c r="D189" s="17">
        <f t="shared" si="48"/>
        <v>8025</v>
      </c>
      <c r="E189" s="17">
        <f t="shared" si="49"/>
        <v>16050</v>
      </c>
      <c r="F189" s="17">
        <f t="shared" si="50"/>
        <v>9630</v>
      </c>
    </row>
    <row r="190" spans="1:6" ht="40.5">
      <c r="A190" s="18" t="s">
        <v>20</v>
      </c>
      <c r="B190" s="33">
        <v>18</v>
      </c>
      <c r="C190" s="22">
        <v>33400</v>
      </c>
      <c r="D190" s="17">
        <f t="shared" si="48"/>
        <v>8350</v>
      </c>
      <c r="E190" s="17">
        <f t="shared" si="49"/>
        <v>16700</v>
      </c>
      <c r="F190" s="17">
        <f t="shared" si="50"/>
        <v>10020</v>
      </c>
    </row>
    <row r="191" spans="1:6" ht="40.5">
      <c r="A191" s="15" t="s">
        <v>6</v>
      </c>
      <c r="B191" s="33">
        <v>18</v>
      </c>
      <c r="C191" s="22">
        <v>32100</v>
      </c>
      <c r="D191" s="17">
        <f t="shared" si="48"/>
        <v>8025</v>
      </c>
      <c r="E191" s="17">
        <f t="shared" si="49"/>
        <v>16050</v>
      </c>
      <c r="F191" s="17">
        <f t="shared" si="50"/>
        <v>9630</v>
      </c>
    </row>
    <row r="192" spans="1:6" ht="40.5">
      <c r="A192" s="15" t="s">
        <v>5</v>
      </c>
      <c r="B192" s="33">
        <v>18</v>
      </c>
      <c r="C192" s="22">
        <v>33400</v>
      </c>
      <c r="D192" s="17">
        <f t="shared" si="48"/>
        <v>8350</v>
      </c>
      <c r="E192" s="17">
        <f t="shared" si="49"/>
        <v>16700</v>
      </c>
      <c r="F192" s="17">
        <f t="shared" si="50"/>
        <v>10020</v>
      </c>
    </row>
    <row r="193" spans="1:6" ht="40.5">
      <c r="A193" s="15" t="s">
        <v>4</v>
      </c>
      <c r="B193" s="33">
        <v>18</v>
      </c>
      <c r="C193" s="22">
        <v>34700</v>
      </c>
      <c r="D193" s="17">
        <f t="shared" si="48"/>
        <v>8675</v>
      </c>
      <c r="E193" s="17">
        <f t="shared" si="49"/>
        <v>17350</v>
      </c>
      <c r="F193" s="17">
        <f t="shared" si="50"/>
        <v>10410</v>
      </c>
    </row>
    <row r="194" spans="1:6" ht="41.25" thickBot="1">
      <c r="A194" s="27" t="s">
        <v>3</v>
      </c>
      <c r="B194" s="37">
        <v>18</v>
      </c>
      <c r="C194" s="55">
        <v>37200</v>
      </c>
      <c r="D194" s="17">
        <f t="shared" si="48"/>
        <v>9300</v>
      </c>
      <c r="E194" s="17">
        <f t="shared" si="49"/>
        <v>18600</v>
      </c>
      <c r="F194" s="17">
        <f t="shared" si="50"/>
        <v>11160</v>
      </c>
    </row>
    <row r="195" spans="1:6" ht="21" thickBot="1">
      <c r="A195" s="15" t="s">
        <v>105</v>
      </c>
      <c r="B195" s="16">
        <v>18</v>
      </c>
      <c r="C195" s="17">
        <v>9950</v>
      </c>
      <c r="D195" s="17">
        <v>9950</v>
      </c>
      <c r="E195" s="17">
        <v>9950</v>
      </c>
      <c r="F195" s="17">
        <v>9950</v>
      </c>
    </row>
    <row r="196" spans="1:6" ht="21" thickBot="1">
      <c r="A196" s="71" t="s">
        <v>60</v>
      </c>
      <c r="B196" s="72"/>
      <c r="C196" s="72"/>
      <c r="D196" s="72"/>
      <c r="E196" s="72"/>
      <c r="F196" s="104"/>
    </row>
    <row r="197" spans="1:6" ht="40.5">
      <c r="A197" s="19" t="s">
        <v>12</v>
      </c>
      <c r="B197" s="42">
        <v>18</v>
      </c>
      <c r="C197" s="22">
        <v>19100</v>
      </c>
      <c r="D197" s="17">
        <f aca="true" t="shared" si="51" ref="D197:D202">C197*25/100</f>
        <v>4775</v>
      </c>
      <c r="E197" s="17">
        <f aca="true" t="shared" si="52" ref="E197:E202">C197*50/100</f>
        <v>9550</v>
      </c>
      <c r="F197" s="17">
        <f aca="true" t="shared" si="53" ref="F197:F202">C197*30/100</f>
        <v>5730</v>
      </c>
    </row>
    <row r="198" spans="1:6" ht="40.5">
      <c r="A198" s="15" t="s">
        <v>6</v>
      </c>
      <c r="B198" s="33">
        <v>18</v>
      </c>
      <c r="C198" s="22">
        <v>28700</v>
      </c>
      <c r="D198" s="17">
        <f t="shared" si="51"/>
        <v>7175</v>
      </c>
      <c r="E198" s="17">
        <f t="shared" si="52"/>
        <v>14350</v>
      </c>
      <c r="F198" s="17">
        <f t="shared" si="53"/>
        <v>8610</v>
      </c>
    </row>
    <row r="199" spans="1:6" ht="40.5">
      <c r="A199" s="15" t="s">
        <v>5</v>
      </c>
      <c r="B199" s="33">
        <v>18</v>
      </c>
      <c r="C199" s="22">
        <v>28700</v>
      </c>
      <c r="D199" s="17">
        <f t="shared" si="51"/>
        <v>7175</v>
      </c>
      <c r="E199" s="17">
        <f t="shared" si="52"/>
        <v>14350</v>
      </c>
      <c r="F199" s="17">
        <f t="shared" si="53"/>
        <v>8610</v>
      </c>
    </row>
    <row r="200" spans="1:6" ht="40.5">
      <c r="A200" s="15" t="s">
        <v>4</v>
      </c>
      <c r="B200" s="33">
        <v>18</v>
      </c>
      <c r="C200" s="22">
        <v>29600</v>
      </c>
      <c r="D200" s="17">
        <f t="shared" si="51"/>
        <v>7400</v>
      </c>
      <c r="E200" s="17">
        <f t="shared" si="52"/>
        <v>14800</v>
      </c>
      <c r="F200" s="17">
        <f t="shared" si="53"/>
        <v>8880</v>
      </c>
    </row>
    <row r="201" spans="1:6" ht="40.5">
      <c r="A201" s="27" t="s">
        <v>3</v>
      </c>
      <c r="B201" s="37">
        <v>18</v>
      </c>
      <c r="C201" s="17">
        <v>31400</v>
      </c>
      <c r="D201" s="17">
        <f t="shared" si="51"/>
        <v>7850</v>
      </c>
      <c r="E201" s="17">
        <f t="shared" si="52"/>
        <v>15700</v>
      </c>
      <c r="F201" s="17">
        <f t="shared" si="53"/>
        <v>9420</v>
      </c>
    </row>
    <row r="202" spans="1:6" ht="40.5">
      <c r="A202" s="27" t="s">
        <v>91</v>
      </c>
      <c r="B202" s="37">
        <v>18</v>
      </c>
      <c r="C202" s="17">
        <v>31400</v>
      </c>
      <c r="D202" s="17">
        <f t="shared" si="51"/>
        <v>7850</v>
      </c>
      <c r="E202" s="17">
        <f t="shared" si="52"/>
        <v>15700</v>
      </c>
      <c r="F202" s="17">
        <f t="shared" si="53"/>
        <v>9420</v>
      </c>
    </row>
    <row r="203" spans="1:6" ht="21" thickBot="1">
      <c r="A203" s="15" t="s">
        <v>105</v>
      </c>
      <c r="B203" s="16">
        <v>18</v>
      </c>
      <c r="C203" s="22">
        <v>9950</v>
      </c>
      <c r="D203" s="17">
        <v>9950</v>
      </c>
      <c r="E203" s="17">
        <v>9950</v>
      </c>
      <c r="F203" s="17">
        <v>9950</v>
      </c>
    </row>
    <row r="204" spans="1:6" ht="21" thickBot="1">
      <c r="A204" s="71" t="s">
        <v>61</v>
      </c>
      <c r="B204" s="72"/>
      <c r="C204" s="72"/>
      <c r="D204" s="72"/>
      <c r="E204" s="72"/>
      <c r="F204" s="104"/>
    </row>
    <row r="205" spans="1:6" ht="40.5">
      <c r="A205" s="25" t="s">
        <v>8</v>
      </c>
      <c r="B205" s="42">
        <v>18</v>
      </c>
      <c r="C205" s="22">
        <v>26900</v>
      </c>
      <c r="D205" s="17">
        <f aca="true" t="shared" si="54" ref="D205:D211">C205*25/100</f>
        <v>6725</v>
      </c>
      <c r="E205" s="17">
        <f aca="true" t="shared" si="55" ref="E205:E211">C205*50/100</f>
        <v>13450</v>
      </c>
      <c r="F205" s="17">
        <f aca="true" t="shared" si="56" ref="F205:F211">C205*30/100</f>
        <v>8070</v>
      </c>
    </row>
    <row r="206" spans="1:6" ht="40.5">
      <c r="A206" s="18" t="s">
        <v>9</v>
      </c>
      <c r="B206" s="33">
        <v>18</v>
      </c>
      <c r="C206" s="22">
        <v>27800</v>
      </c>
      <c r="D206" s="17">
        <f t="shared" si="54"/>
        <v>6950</v>
      </c>
      <c r="E206" s="17">
        <f t="shared" si="55"/>
        <v>13900</v>
      </c>
      <c r="F206" s="17">
        <f t="shared" si="56"/>
        <v>8340</v>
      </c>
    </row>
    <row r="207" spans="1:6" ht="40.5">
      <c r="A207" s="18" t="s">
        <v>95</v>
      </c>
      <c r="B207" s="33">
        <v>18</v>
      </c>
      <c r="C207" s="22">
        <v>28700</v>
      </c>
      <c r="D207" s="17">
        <f t="shared" si="54"/>
        <v>7175</v>
      </c>
      <c r="E207" s="17">
        <f t="shared" si="55"/>
        <v>14350</v>
      </c>
      <c r="F207" s="17">
        <f t="shared" si="56"/>
        <v>8610</v>
      </c>
    </row>
    <row r="208" spans="1:6" ht="40.5">
      <c r="A208" s="15" t="s">
        <v>6</v>
      </c>
      <c r="B208" s="33">
        <v>18</v>
      </c>
      <c r="C208" s="22">
        <v>27800</v>
      </c>
      <c r="D208" s="17">
        <f t="shared" si="54"/>
        <v>6950</v>
      </c>
      <c r="E208" s="17">
        <f t="shared" si="55"/>
        <v>13900</v>
      </c>
      <c r="F208" s="17">
        <f t="shared" si="56"/>
        <v>8340</v>
      </c>
    </row>
    <row r="209" spans="1:6" ht="40.5">
      <c r="A209" s="15" t="s">
        <v>14</v>
      </c>
      <c r="B209" s="33">
        <v>18</v>
      </c>
      <c r="C209" s="22">
        <v>27800</v>
      </c>
      <c r="D209" s="17">
        <f t="shared" si="54"/>
        <v>6950</v>
      </c>
      <c r="E209" s="17">
        <f t="shared" si="55"/>
        <v>13900</v>
      </c>
      <c r="F209" s="17">
        <f t="shared" si="56"/>
        <v>8340</v>
      </c>
    </row>
    <row r="210" spans="1:6" ht="40.5">
      <c r="A210" s="15" t="s">
        <v>26</v>
      </c>
      <c r="B210" s="33">
        <v>18</v>
      </c>
      <c r="C210" s="22">
        <v>28700</v>
      </c>
      <c r="D210" s="17">
        <f t="shared" si="54"/>
        <v>7175</v>
      </c>
      <c r="E210" s="17">
        <f t="shared" si="55"/>
        <v>14350</v>
      </c>
      <c r="F210" s="17">
        <f t="shared" si="56"/>
        <v>8610</v>
      </c>
    </row>
    <row r="211" spans="1:6" ht="40.5">
      <c r="A211" s="15" t="s">
        <v>4</v>
      </c>
      <c r="B211" s="33">
        <v>18</v>
      </c>
      <c r="C211" s="22">
        <v>29600</v>
      </c>
      <c r="D211" s="17">
        <f t="shared" si="54"/>
        <v>7400</v>
      </c>
      <c r="E211" s="17">
        <f t="shared" si="55"/>
        <v>14800</v>
      </c>
      <c r="F211" s="17">
        <f t="shared" si="56"/>
        <v>8880</v>
      </c>
    </row>
    <row r="212" spans="1:6" ht="40.5">
      <c r="A212" s="27" t="s">
        <v>3</v>
      </c>
      <c r="B212" s="33">
        <v>18</v>
      </c>
      <c r="C212" s="22">
        <v>31400</v>
      </c>
      <c r="D212" s="17">
        <f>C212*25/100</f>
        <v>7850</v>
      </c>
      <c r="E212" s="17">
        <f>C212*50/100</f>
        <v>15700</v>
      </c>
      <c r="F212" s="17">
        <f>C212*30/100</f>
        <v>9420</v>
      </c>
    </row>
    <row r="213" spans="1:6" ht="40.5">
      <c r="A213" s="27" t="s">
        <v>91</v>
      </c>
      <c r="B213" s="33">
        <v>18</v>
      </c>
      <c r="C213" s="22">
        <v>31400</v>
      </c>
      <c r="D213" s="17">
        <f>C213*25/100</f>
        <v>7850</v>
      </c>
      <c r="E213" s="17">
        <f>C213*50/100</f>
        <v>15700</v>
      </c>
      <c r="F213" s="17">
        <f>C213*30/100</f>
        <v>9420</v>
      </c>
    </row>
    <row r="214" spans="1:6" ht="21" thickBot="1">
      <c r="A214" s="15" t="s">
        <v>105</v>
      </c>
      <c r="B214" s="16">
        <v>18</v>
      </c>
      <c r="C214" s="17">
        <v>9950</v>
      </c>
      <c r="D214" s="17">
        <v>9950</v>
      </c>
      <c r="E214" s="17">
        <v>9950</v>
      </c>
      <c r="F214" s="17">
        <v>9950</v>
      </c>
    </row>
    <row r="215" spans="1:6" ht="21" thickBot="1">
      <c r="A215" s="71" t="s">
        <v>62</v>
      </c>
      <c r="B215" s="72"/>
      <c r="C215" s="72"/>
      <c r="D215" s="72"/>
      <c r="E215" s="72"/>
      <c r="F215" s="104"/>
    </row>
    <row r="216" spans="1:6" ht="40.5">
      <c r="A216" s="25" t="s">
        <v>8</v>
      </c>
      <c r="B216" s="42">
        <v>18</v>
      </c>
      <c r="C216" s="17">
        <v>24800</v>
      </c>
      <c r="D216" s="17">
        <f aca="true" t="shared" si="57" ref="D216:D221">C216*25/100</f>
        <v>6200</v>
      </c>
      <c r="E216" s="17">
        <f>C216*50/100</f>
        <v>12400</v>
      </c>
      <c r="F216" s="17">
        <f aca="true" t="shared" si="58" ref="F216:F221">C216*30/100</f>
        <v>7440</v>
      </c>
    </row>
    <row r="217" spans="1:6" ht="40.5">
      <c r="A217" s="18" t="s">
        <v>9</v>
      </c>
      <c r="B217" s="33">
        <v>18</v>
      </c>
      <c r="C217" s="17">
        <v>25500</v>
      </c>
      <c r="D217" s="17">
        <f t="shared" si="57"/>
        <v>6375</v>
      </c>
      <c r="E217" s="17">
        <f>C217*50/100</f>
        <v>12750</v>
      </c>
      <c r="F217" s="17">
        <f t="shared" si="58"/>
        <v>7650</v>
      </c>
    </row>
    <row r="218" spans="1:6" ht="40.5">
      <c r="A218" s="18" t="s">
        <v>20</v>
      </c>
      <c r="B218" s="33">
        <v>18</v>
      </c>
      <c r="C218" s="17">
        <v>26200</v>
      </c>
      <c r="D218" s="17">
        <f t="shared" si="57"/>
        <v>6550</v>
      </c>
      <c r="E218" s="17">
        <f>C218*50/100</f>
        <v>13100</v>
      </c>
      <c r="F218" s="17">
        <f t="shared" si="58"/>
        <v>7860</v>
      </c>
    </row>
    <row r="219" spans="1:6" ht="40.5">
      <c r="A219" s="15" t="s">
        <v>6</v>
      </c>
      <c r="B219" s="33">
        <v>18</v>
      </c>
      <c r="C219" s="17">
        <v>25500</v>
      </c>
      <c r="D219" s="17">
        <f t="shared" si="57"/>
        <v>6375</v>
      </c>
      <c r="E219" s="17">
        <f>C219*50/100</f>
        <v>12750</v>
      </c>
      <c r="F219" s="17">
        <f t="shared" si="58"/>
        <v>7650</v>
      </c>
    </row>
    <row r="220" spans="1:6" ht="40.5">
      <c r="A220" s="15" t="s">
        <v>5</v>
      </c>
      <c r="B220" s="33">
        <v>18</v>
      </c>
      <c r="C220" s="17">
        <v>26200</v>
      </c>
      <c r="D220" s="17">
        <f t="shared" si="57"/>
        <v>6550</v>
      </c>
      <c r="E220" s="17">
        <f>C220*50/100</f>
        <v>13100</v>
      </c>
      <c r="F220" s="17">
        <f t="shared" si="58"/>
        <v>7860</v>
      </c>
    </row>
    <row r="221" spans="1:6" ht="41.25" thickBot="1">
      <c r="A221" s="27" t="s">
        <v>4</v>
      </c>
      <c r="B221" s="33">
        <v>18</v>
      </c>
      <c r="C221" s="55">
        <v>26800</v>
      </c>
      <c r="D221" s="17">
        <f t="shared" si="57"/>
        <v>6700</v>
      </c>
      <c r="E221" s="55">
        <v>12150</v>
      </c>
      <c r="F221" s="17">
        <f t="shared" si="58"/>
        <v>8040</v>
      </c>
    </row>
    <row r="222" spans="1:6" ht="21" thickBot="1">
      <c r="A222" s="15" t="s">
        <v>105</v>
      </c>
      <c r="B222" s="16">
        <v>18</v>
      </c>
      <c r="C222" s="17">
        <v>9950</v>
      </c>
      <c r="D222" s="17">
        <v>9950</v>
      </c>
      <c r="E222" s="17">
        <v>9950</v>
      </c>
      <c r="F222" s="17">
        <v>9950</v>
      </c>
    </row>
    <row r="223" spans="1:6" ht="21" thickBot="1">
      <c r="A223" s="71" t="s">
        <v>63</v>
      </c>
      <c r="B223" s="72"/>
      <c r="C223" s="72"/>
      <c r="D223" s="72"/>
      <c r="E223" s="72"/>
      <c r="F223" s="104"/>
    </row>
    <row r="224" spans="1:6" ht="40.5">
      <c r="A224" s="25" t="s">
        <v>8</v>
      </c>
      <c r="B224" s="42">
        <v>14</v>
      </c>
      <c r="C224" s="22">
        <v>15200</v>
      </c>
      <c r="D224" s="17">
        <f>C224*25/100</f>
        <v>3800</v>
      </c>
      <c r="E224" s="17">
        <f>C224*50/100</f>
        <v>7600</v>
      </c>
      <c r="F224" s="17">
        <f>C224*30/100</f>
        <v>4560</v>
      </c>
    </row>
    <row r="225" spans="1:6" ht="40.5">
      <c r="A225" s="18" t="s">
        <v>20</v>
      </c>
      <c r="B225" s="33">
        <v>14</v>
      </c>
      <c r="C225" s="22">
        <v>16700</v>
      </c>
      <c r="D225" s="17">
        <f>C225*25/100</f>
        <v>4175</v>
      </c>
      <c r="E225" s="17">
        <f>C225*50/100</f>
        <v>8350</v>
      </c>
      <c r="F225" s="17">
        <f>C225*30/100</f>
        <v>5010</v>
      </c>
    </row>
    <row r="226" spans="1:6" ht="40.5">
      <c r="A226" s="15" t="s">
        <v>6</v>
      </c>
      <c r="B226" s="33">
        <v>14</v>
      </c>
      <c r="C226" s="22">
        <v>15900</v>
      </c>
      <c r="D226" s="17">
        <f>C226*25/100</f>
        <v>3975</v>
      </c>
      <c r="E226" s="17">
        <f>C226*50/100</f>
        <v>7950</v>
      </c>
      <c r="F226" s="17">
        <f>C226*30/100</f>
        <v>4770</v>
      </c>
    </row>
    <row r="227" spans="1:6" ht="40.5">
      <c r="A227" s="15" t="s">
        <v>5</v>
      </c>
      <c r="B227" s="33">
        <v>14</v>
      </c>
      <c r="C227" s="22">
        <v>16700</v>
      </c>
      <c r="D227" s="17">
        <f>C227*25/100</f>
        <v>4175</v>
      </c>
      <c r="E227" s="17">
        <f>C227*50/100</f>
        <v>8350</v>
      </c>
      <c r="F227" s="17">
        <f>C227*30/100</f>
        <v>5010</v>
      </c>
    </row>
    <row r="228" spans="1:6" ht="41.25" thickBot="1">
      <c r="A228" s="27" t="s">
        <v>23</v>
      </c>
      <c r="B228" s="33">
        <v>14</v>
      </c>
      <c r="C228" s="22">
        <v>14400</v>
      </c>
      <c r="D228" s="17">
        <f>C228*25/100</f>
        <v>3600</v>
      </c>
      <c r="E228" s="17">
        <f>C228*50/100</f>
        <v>7200</v>
      </c>
      <c r="F228" s="17">
        <f>C228*30/100</f>
        <v>4320</v>
      </c>
    </row>
    <row r="229" spans="1:6" ht="21" thickBot="1">
      <c r="A229" s="71" t="s">
        <v>58</v>
      </c>
      <c r="B229" s="72"/>
      <c r="C229" s="72"/>
      <c r="D229" s="72"/>
      <c r="E229" s="72"/>
      <c r="F229" s="104"/>
    </row>
    <row r="230" spans="1:6" ht="40.5">
      <c r="A230" s="25" t="s">
        <v>8</v>
      </c>
      <c r="B230" s="42">
        <v>18</v>
      </c>
      <c r="C230" s="22">
        <v>24900</v>
      </c>
      <c r="D230" s="17">
        <f aca="true" t="shared" si="59" ref="D230:D237">C230*25/100</f>
        <v>6225</v>
      </c>
      <c r="E230" s="17">
        <f aca="true" t="shared" si="60" ref="E230:E237">C230*50/100</f>
        <v>12450</v>
      </c>
      <c r="F230" s="17">
        <f aca="true" t="shared" si="61" ref="F230:F237">C230*30/100</f>
        <v>7470</v>
      </c>
    </row>
    <row r="231" spans="1:6" ht="40.5">
      <c r="A231" s="18" t="s">
        <v>9</v>
      </c>
      <c r="B231" s="33">
        <v>18</v>
      </c>
      <c r="C231" s="22">
        <v>25600</v>
      </c>
      <c r="D231" s="17">
        <f t="shared" si="59"/>
        <v>6400</v>
      </c>
      <c r="E231" s="17">
        <f t="shared" si="60"/>
        <v>12800</v>
      </c>
      <c r="F231" s="17">
        <f t="shared" si="61"/>
        <v>7680</v>
      </c>
    </row>
    <row r="232" spans="1:6" ht="40.5">
      <c r="A232" s="15" t="s">
        <v>14</v>
      </c>
      <c r="B232" s="33">
        <v>18</v>
      </c>
      <c r="C232" s="22">
        <v>25600</v>
      </c>
      <c r="D232" s="17">
        <f t="shared" si="59"/>
        <v>6400</v>
      </c>
      <c r="E232" s="17">
        <f t="shared" si="60"/>
        <v>12800</v>
      </c>
      <c r="F232" s="17">
        <f t="shared" si="61"/>
        <v>7680</v>
      </c>
    </row>
    <row r="233" spans="1:6" ht="40.5">
      <c r="A233" s="15" t="s">
        <v>5</v>
      </c>
      <c r="B233" s="33">
        <v>18</v>
      </c>
      <c r="C233" s="22">
        <v>26300</v>
      </c>
      <c r="D233" s="17">
        <f t="shared" si="59"/>
        <v>6575</v>
      </c>
      <c r="E233" s="17">
        <f t="shared" si="60"/>
        <v>13150</v>
      </c>
      <c r="F233" s="17">
        <f t="shared" si="61"/>
        <v>7890</v>
      </c>
    </row>
    <row r="234" spans="1:6" ht="40.5">
      <c r="A234" s="15" t="s">
        <v>4</v>
      </c>
      <c r="B234" s="33">
        <v>18</v>
      </c>
      <c r="C234" s="22">
        <v>27000</v>
      </c>
      <c r="D234" s="17">
        <f t="shared" si="59"/>
        <v>6750</v>
      </c>
      <c r="E234" s="17">
        <f t="shared" si="60"/>
        <v>13500</v>
      </c>
      <c r="F234" s="17">
        <f t="shared" si="61"/>
        <v>8100</v>
      </c>
    </row>
    <row r="235" spans="1:6" ht="40.5">
      <c r="A235" s="15" t="s">
        <v>23</v>
      </c>
      <c r="B235" s="33">
        <v>18</v>
      </c>
      <c r="C235" s="22">
        <v>24200</v>
      </c>
      <c r="D235" s="17">
        <f t="shared" si="59"/>
        <v>6050</v>
      </c>
      <c r="E235" s="17">
        <f t="shared" si="60"/>
        <v>12100</v>
      </c>
      <c r="F235" s="17">
        <f t="shared" si="61"/>
        <v>7260</v>
      </c>
    </row>
    <row r="236" spans="1:6" ht="40.5">
      <c r="A236" s="15" t="s">
        <v>35</v>
      </c>
      <c r="B236" s="33">
        <v>18</v>
      </c>
      <c r="C236" s="22">
        <v>23500</v>
      </c>
      <c r="D236" s="17">
        <f t="shared" si="59"/>
        <v>5875</v>
      </c>
      <c r="E236" s="17">
        <f t="shared" si="60"/>
        <v>11750</v>
      </c>
      <c r="F236" s="17">
        <f t="shared" si="61"/>
        <v>7050</v>
      </c>
    </row>
    <row r="237" spans="1:6" ht="40.5">
      <c r="A237" s="27" t="s">
        <v>41</v>
      </c>
      <c r="B237" s="37">
        <v>18</v>
      </c>
      <c r="C237" s="17">
        <v>25600</v>
      </c>
      <c r="D237" s="17">
        <f t="shared" si="59"/>
        <v>6400</v>
      </c>
      <c r="E237" s="17">
        <f t="shared" si="60"/>
        <v>12800</v>
      </c>
      <c r="F237" s="17">
        <f t="shared" si="61"/>
        <v>7680</v>
      </c>
    </row>
    <row r="238" spans="1:6" ht="21" thickBot="1">
      <c r="A238" s="15" t="s">
        <v>105</v>
      </c>
      <c r="B238" s="16">
        <v>18</v>
      </c>
      <c r="C238" s="22">
        <v>9950</v>
      </c>
      <c r="D238" s="17">
        <v>9950</v>
      </c>
      <c r="E238" s="17">
        <v>9950</v>
      </c>
      <c r="F238" s="17">
        <v>9950</v>
      </c>
    </row>
    <row r="239" spans="1:6" ht="21" thickBot="1">
      <c r="A239" s="85" t="s">
        <v>122</v>
      </c>
      <c r="B239" s="86"/>
      <c r="C239" s="86"/>
      <c r="D239" s="86"/>
      <c r="E239" s="86"/>
      <c r="F239" s="105"/>
    </row>
    <row r="240" spans="1:6" ht="21" thickBot="1">
      <c r="A240" s="71" t="s">
        <v>80</v>
      </c>
      <c r="B240" s="72"/>
      <c r="C240" s="72"/>
      <c r="D240" s="72"/>
      <c r="E240" s="72"/>
      <c r="F240" s="104"/>
    </row>
    <row r="241" spans="1:6" ht="40.5">
      <c r="A241" s="25" t="s">
        <v>8</v>
      </c>
      <c r="B241" s="31">
        <v>18</v>
      </c>
      <c r="C241" s="22">
        <v>28200</v>
      </c>
      <c r="D241" s="17">
        <f>C241*25/100</f>
        <v>7050</v>
      </c>
      <c r="E241" s="17">
        <f>C241*50/100</f>
        <v>14100</v>
      </c>
      <c r="F241" s="17">
        <f>C241*30/100</f>
        <v>8460</v>
      </c>
    </row>
    <row r="242" spans="1:6" ht="40.5">
      <c r="A242" s="15" t="s">
        <v>6</v>
      </c>
      <c r="B242" s="20">
        <v>18</v>
      </c>
      <c r="C242" s="22">
        <v>29100</v>
      </c>
      <c r="D242" s="17">
        <f>C242*25/100</f>
        <v>7275</v>
      </c>
      <c r="E242" s="17">
        <f>C242*50/100</f>
        <v>14550</v>
      </c>
      <c r="F242" s="17">
        <f>C242*30/100</f>
        <v>8730</v>
      </c>
    </row>
    <row r="243" spans="1:6" ht="40.5">
      <c r="A243" s="15" t="s">
        <v>5</v>
      </c>
      <c r="B243" s="20">
        <v>18</v>
      </c>
      <c r="C243" s="22">
        <v>30000</v>
      </c>
      <c r="D243" s="17">
        <f>C243*25/100</f>
        <v>7500</v>
      </c>
      <c r="E243" s="17">
        <f>C243*50/100</f>
        <v>15000</v>
      </c>
      <c r="F243" s="17">
        <f>C243*30/100</f>
        <v>9000</v>
      </c>
    </row>
    <row r="244" spans="1:6" ht="40.5">
      <c r="A244" s="15" t="s">
        <v>4</v>
      </c>
      <c r="B244" s="20">
        <v>18</v>
      </c>
      <c r="C244" s="22">
        <v>31000</v>
      </c>
      <c r="D244" s="17">
        <f>C244*25/100</f>
        <v>7750</v>
      </c>
      <c r="E244" s="17">
        <f>C244*50/100</f>
        <v>15500</v>
      </c>
      <c r="F244" s="17">
        <f>C244*30/100</f>
        <v>9300</v>
      </c>
    </row>
    <row r="245" spans="1:6" ht="40.5">
      <c r="A245" s="27" t="s">
        <v>3</v>
      </c>
      <c r="B245" s="20">
        <v>18</v>
      </c>
      <c r="C245" s="22">
        <v>32800</v>
      </c>
      <c r="D245" s="17">
        <f>C245*25/100</f>
        <v>8200</v>
      </c>
      <c r="E245" s="17">
        <f>C245*50/100</f>
        <v>16400</v>
      </c>
      <c r="F245" s="17">
        <f>C245*30/100</f>
        <v>9840</v>
      </c>
    </row>
    <row r="246" spans="1:6" ht="21" thickBot="1">
      <c r="A246" s="15" t="s">
        <v>105</v>
      </c>
      <c r="B246" s="16">
        <v>18</v>
      </c>
      <c r="C246" s="17">
        <v>10939</v>
      </c>
      <c r="D246" s="17">
        <v>10939</v>
      </c>
      <c r="E246" s="17">
        <v>10939</v>
      </c>
      <c r="F246" s="17">
        <v>10939</v>
      </c>
    </row>
    <row r="247" spans="1:6" ht="21" thickBot="1">
      <c r="A247" s="71" t="s">
        <v>79</v>
      </c>
      <c r="B247" s="72"/>
      <c r="C247" s="72"/>
      <c r="D247" s="72"/>
      <c r="E247" s="72"/>
      <c r="F247" s="104"/>
    </row>
    <row r="248" spans="1:6" ht="40.5">
      <c r="A248" s="25" t="s">
        <v>8</v>
      </c>
      <c r="B248" s="31">
        <v>18</v>
      </c>
      <c r="C248" s="22">
        <v>28600</v>
      </c>
      <c r="D248" s="17">
        <f aca="true" t="shared" si="62" ref="D248:D256">C248*25/100</f>
        <v>7150</v>
      </c>
      <c r="E248" s="17">
        <f aca="true" t="shared" si="63" ref="E248:E256">C248*50/100</f>
        <v>14300</v>
      </c>
      <c r="F248" s="17">
        <f aca="true" t="shared" si="64" ref="F248:F256">C248*30/100</f>
        <v>8580</v>
      </c>
    </row>
    <row r="249" spans="1:6" ht="40.5">
      <c r="A249" s="15" t="s">
        <v>12</v>
      </c>
      <c r="B249" s="20">
        <v>18</v>
      </c>
      <c r="C249" s="22">
        <v>25700</v>
      </c>
      <c r="D249" s="17">
        <f t="shared" si="62"/>
        <v>6425</v>
      </c>
      <c r="E249" s="17">
        <f t="shared" si="63"/>
        <v>12850</v>
      </c>
      <c r="F249" s="17">
        <f t="shared" si="64"/>
        <v>7710</v>
      </c>
    </row>
    <row r="250" spans="1:6" ht="40.5">
      <c r="A250" s="15" t="s">
        <v>20</v>
      </c>
      <c r="B250" s="20">
        <v>18</v>
      </c>
      <c r="C250" s="22">
        <v>30500</v>
      </c>
      <c r="D250" s="17">
        <f t="shared" si="62"/>
        <v>7625</v>
      </c>
      <c r="E250" s="17">
        <f t="shared" si="63"/>
        <v>15250</v>
      </c>
      <c r="F250" s="17">
        <f t="shared" si="64"/>
        <v>9150</v>
      </c>
    </row>
    <row r="251" spans="1:6" ht="40.5">
      <c r="A251" s="15" t="s">
        <v>7</v>
      </c>
      <c r="B251" s="20">
        <v>18</v>
      </c>
      <c r="C251" s="22">
        <v>19040</v>
      </c>
      <c r="D251" s="17">
        <f t="shared" si="62"/>
        <v>4760</v>
      </c>
      <c r="E251" s="17">
        <f t="shared" si="63"/>
        <v>9520</v>
      </c>
      <c r="F251" s="17">
        <f t="shared" si="64"/>
        <v>5712</v>
      </c>
    </row>
    <row r="252" spans="1:6" ht="40.5">
      <c r="A252" s="15" t="s">
        <v>22</v>
      </c>
      <c r="B252" s="20">
        <v>18</v>
      </c>
      <c r="C252" s="22">
        <v>19040</v>
      </c>
      <c r="D252" s="17">
        <f t="shared" si="62"/>
        <v>4760</v>
      </c>
      <c r="E252" s="17">
        <f t="shared" si="63"/>
        <v>9520</v>
      </c>
      <c r="F252" s="17">
        <f t="shared" si="64"/>
        <v>5712</v>
      </c>
    </row>
    <row r="253" spans="1:6" ht="40.5">
      <c r="A253" s="15" t="s">
        <v>23</v>
      </c>
      <c r="B253" s="20">
        <v>18</v>
      </c>
      <c r="C253" s="22">
        <v>27600</v>
      </c>
      <c r="D253" s="17">
        <f t="shared" si="62"/>
        <v>6900</v>
      </c>
      <c r="E253" s="17">
        <f t="shared" si="63"/>
        <v>13800</v>
      </c>
      <c r="F253" s="17">
        <f t="shared" si="64"/>
        <v>8280</v>
      </c>
    </row>
    <row r="254" spans="1:6" ht="40.5">
      <c r="A254" s="18" t="s">
        <v>9</v>
      </c>
      <c r="B254" s="20">
        <v>18</v>
      </c>
      <c r="C254" s="22">
        <v>29600</v>
      </c>
      <c r="D254" s="17">
        <f t="shared" si="62"/>
        <v>7400</v>
      </c>
      <c r="E254" s="17">
        <f t="shared" si="63"/>
        <v>14800</v>
      </c>
      <c r="F254" s="17">
        <f t="shared" si="64"/>
        <v>8880</v>
      </c>
    </row>
    <row r="255" spans="1:6" ht="40.5">
      <c r="A255" s="15" t="s">
        <v>5</v>
      </c>
      <c r="B255" s="20">
        <v>18</v>
      </c>
      <c r="C255" s="22">
        <v>29600</v>
      </c>
      <c r="D255" s="17">
        <f t="shared" si="62"/>
        <v>7400</v>
      </c>
      <c r="E255" s="17">
        <f t="shared" si="63"/>
        <v>14800</v>
      </c>
      <c r="F255" s="17">
        <f t="shared" si="64"/>
        <v>8880</v>
      </c>
    </row>
    <row r="256" spans="1:6" ht="41.25" thickBot="1">
      <c r="A256" s="26" t="s">
        <v>4</v>
      </c>
      <c r="B256" s="61">
        <v>18</v>
      </c>
      <c r="C256" s="55">
        <v>31500</v>
      </c>
      <c r="D256" s="55">
        <f t="shared" si="62"/>
        <v>7875</v>
      </c>
      <c r="E256" s="55">
        <f t="shared" si="63"/>
        <v>15750</v>
      </c>
      <c r="F256" s="55">
        <f t="shared" si="64"/>
        <v>9450</v>
      </c>
    </row>
    <row r="257" spans="1:6" ht="21" thickBot="1">
      <c r="A257" s="15" t="s">
        <v>105</v>
      </c>
      <c r="B257" s="16">
        <v>18</v>
      </c>
      <c r="C257" s="17">
        <v>10939</v>
      </c>
      <c r="D257" s="17">
        <v>10939</v>
      </c>
      <c r="E257" s="17">
        <v>10939</v>
      </c>
      <c r="F257" s="17">
        <v>10939</v>
      </c>
    </row>
    <row r="258" spans="1:6" ht="21" thickBot="1">
      <c r="A258" s="110" t="s">
        <v>88</v>
      </c>
      <c r="B258" s="111"/>
      <c r="C258" s="111"/>
      <c r="D258" s="111"/>
      <c r="E258" s="111"/>
      <c r="F258" s="112"/>
    </row>
    <row r="259" spans="1:6" ht="40.5">
      <c r="A259" s="25" t="s">
        <v>8</v>
      </c>
      <c r="B259" s="43">
        <v>14</v>
      </c>
      <c r="C259" s="51">
        <v>9900</v>
      </c>
      <c r="D259" s="22">
        <f>C259*25/100</f>
        <v>2475</v>
      </c>
      <c r="E259" s="22">
        <f>C259*50/100</f>
        <v>4950</v>
      </c>
      <c r="F259" s="22">
        <f>C259*30/100</f>
        <v>2970</v>
      </c>
    </row>
    <row r="260" spans="1:6" ht="40.5">
      <c r="A260" s="15" t="s">
        <v>5</v>
      </c>
      <c r="B260" s="45">
        <v>14</v>
      </c>
      <c r="C260" s="52">
        <v>10200</v>
      </c>
      <c r="D260" s="17">
        <f>C260*25/100</f>
        <v>2550</v>
      </c>
      <c r="E260" s="17">
        <f>C260*50/100</f>
        <v>5100</v>
      </c>
      <c r="F260" s="17">
        <f>C260*30/100</f>
        <v>3060</v>
      </c>
    </row>
    <row r="261" spans="1:6" ht="40.5">
      <c r="A261" s="15" t="s">
        <v>22</v>
      </c>
      <c r="B261" s="45">
        <v>14</v>
      </c>
      <c r="C261" s="52">
        <v>8500</v>
      </c>
      <c r="D261" s="17">
        <f>C261*25/100</f>
        <v>2125</v>
      </c>
      <c r="E261" s="17">
        <f>C261*50/100</f>
        <v>4250</v>
      </c>
      <c r="F261" s="17">
        <f>C261*30/100</f>
        <v>2550</v>
      </c>
    </row>
    <row r="262" spans="1:6" ht="40.5">
      <c r="A262" s="15" t="s">
        <v>23</v>
      </c>
      <c r="B262" s="45">
        <v>14</v>
      </c>
      <c r="C262" s="52">
        <v>9800</v>
      </c>
      <c r="D262" s="17">
        <f>C262*25/100</f>
        <v>2450</v>
      </c>
      <c r="E262" s="17">
        <f>C262*50/100</f>
        <v>4900</v>
      </c>
      <c r="F262" s="17">
        <f>C262*30/100</f>
        <v>2940</v>
      </c>
    </row>
    <row r="263" spans="1:6" ht="21" thickBot="1">
      <c r="A263" s="46" t="s">
        <v>87</v>
      </c>
      <c r="B263" s="47">
        <v>14</v>
      </c>
      <c r="C263" s="52">
        <v>8500</v>
      </c>
      <c r="D263" s="17">
        <f>C263*25/100</f>
        <v>2125</v>
      </c>
      <c r="E263" s="17">
        <f>C263*50/100</f>
        <v>4250</v>
      </c>
      <c r="F263" s="17">
        <f>C263*30/100</f>
        <v>2550</v>
      </c>
    </row>
    <row r="264" spans="1:6" ht="21" thickBot="1">
      <c r="A264" s="85"/>
      <c r="B264" s="86"/>
      <c r="C264" s="86"/>
      <c r="D264" s="86"/>
      <c r="E264" s="86"/>
      <c r="F264" s="105"/>
    </row>
    <row r="265" spans="1:6" ht="21" thickBot="1">
      <c r="A265" s="71" t="s">
        <v>132</v>
      </c>
      <c r="B265" s="72"/>
      <c r="C265" s="72"/>
      <c r="D265" s="72"/>
      <c r="E265" s="72"/>
      <c r="F265" s="104"/>
    </row>
    <row r="266" spans="1:6" ht="40.5">
      <c r="A266" s="38" t="s">
        <v>8</v>
      </c>
      <c r="B266" s="17">
        <v>18</v>
      </c>
      <c r="C266" s="17">
        <v>26500</v>
      </c>
      <c r="D266" s="17">
        <f aca="true" t="shared" si="65" ref="D266:D271">C266*25/100</f>
        <v>6625</v>
      </c>
      <c r="E266" s="17">
        <f aca="true" t="shared" si="66" ref="E266:E271">C266*50/100</f>
        <v>13250</v>
      </c>
      <c r="F266" s="17">
        <f aca="true" t="shared" si="67" ref="F266:F271">C266*30/100</f>
        <v>7950</v>
      </c>
    </row>
    <row r="267" spans="1:6" ht="40.5">
      <c r="A267" s="39" t="s">
        <v>12</v>
      </c>
      <c r="B267" s="17">
        <v>18</v>
      </c>
      <c r="C267" s="17">
        <v>19200</v>
      </c>
      <c r="D267" s="17">
        <f t="shared" si="65"/>
        <v>4800</v>
      </c>
      <c r="E267" s="17">
        <f t="shared" si="66"/>
        <v>9600</v>
      </c>
      <c r="F267" s="17">
        <f t="shared" si="67"/>
        <v>5760</v>
      </c>
    </row>
    <row r="268" spans="1:6" ht="40.5">
      <c r="A268" s="39" t="s">
        <v>40</v>
      </c>
      <c r="B268" s="17">
        <v>18</v>
      </c>
      <c r="C268" s="17">
        <v>18300</v>
      </c>
      <c r="D268" s="17">
        <f t="shared" si="65"/>
        <v>4575</v>
      </c>
      <c r="E268" s="17">
        <f t="shared" si="66"/>
        <v>9150</v>
      </c>
      <c r="F268" s="17">
        <f t="shared" si="67"/>
        <v>5490</v>
      </c>
    </row>
    <row r="269" spans="1:6" ht="40.5">
      <c r="A269" s="39" t="s">
        <v>5</v>
      </c>
      <c r="B269" s="17">
        <v>18</v>
      </c>
      <c r="C269" s="17">
        <v>28300</v>
      </c>
      <c r="D269" s="17">
        <f t="shared" si="65"/>
        <v>7075</v>
      </c>
      <c r="E269" s="17">
        <f t="shared" si="66"/>
        <v>14150</v>
      </c>
      <c r="F269" s="17">
        <f t="shared" si="67"/>
        <v>8490</v>
      </c>
    </row>
    <row r="270" spans="1:6" ht="40.5">
      <c r="A270" s="39" t="s">
        <v>4</v>
      </c>
      <c r="B270" s="17">
        <v>18</v>
      </c>
      <c r="C270" s="17">
        <v>29200</v>
      </c>
      <c r="D270" s="17">
        <f t="shared" si="65"/>
        <v>7300</v>
      </c>
      <c r="E270" s="17">
        <f t="shared" si="66"/>
        <v>14600</v>
      </c>
      <c r="F270" s="17">
        <f t="shared" si="67"/>
        <v>8760</v>
      </c>
    </row>
    <row r="271" spans="1:6" ht="40.5">
      <c r="A271" s="39" t="s">
        <v>48</v>
      </c>
      <c r="B271" s="17">
        <v>18</v>
      </c>
      <c r="C271" s="17">
        <v>31100</v>
      </c>
      <c r="D271" s="17">
        <f t="shared" si="65"/>
        <v>7775</v>
      </c>
      <c r="E271" s="17">
        <f t="shared" si="66"/>
        <v>15550</v>
      </c>
      <c r="F271" s="17">
        <f t="shared" si="67"/>
        <v>9330</v>
      </c>
    </row>
    <row r="272" spans="1:6" ht="21" thickBot="1">
      <c r="A272" s="25" t="s">
        <v>105</v>
      </c>
      <c r="B272" s="16">
        <v>18</v>
      </c>
      <c r="C272" s="17">
        <v>9244</v>
      </c>
      <c r="D272" s="17">
        <v>9244</v>
      </c>
      <c r="E272" s="17">
        <v>9244</v>
      </c>
      <c r="F272" s="17">
        <v>9244</v>
      </c>
    </row>
    <row r="273" spans="1:6" ht="21" thickBot="1">
      <c r="A273" s="107" t="s">
        <v>121</v>
      </c>
      <c r="B273" s="108"/>
      <c r="C273" s="108"/>
      <c r="D273" s="108"/>
      <c r="E273" s="108"/>
      <c r="F273" s="109"/>
    </row>
    <row r="274" spans="1:6" ht="21" thickBot="1">
      <c r="A274" s="71" t="s">
        <v>56</v>
      </c>
      <c r="B274" s="72"/>
      <c r="C274" s="72"/>
      <c r="D274" s="72"/>
      <c r="E274" s="72"/>
      <c r="F274" s="104"/>
    </row>
    <row r="275" spans="1:6" ht="40.5">
      <c r="A275" s="38" t="s">
        <v>8</v>
      </c>
      <c r="B275" s="17">
        <v>18</v>
      </c>
      <c r="C275" s="17">
        <v>23300</v>
      </c>
      <c r="D275" s="17">
        <f aca="true" t="shared" si="68" ref="D275:D282">C275*25/100</f>
        <v>5825</v>
      </c>
      <c r="E275" s="17">
        <f aca="true" t="shared" si="69" ref="E275:E282">C275*50/100</f>
        <v>11650</v>
      </c>
      <c r="F275" s="17">
        <f aca="true" t="shared" si="70" ref="F275:F282">C275*30/100</f>
        <v>6990</v>
      </c>
    </row>
    <row r="276" spans="1:6" ht="40.5">
      <c r="A276" s="41" t="s">
        <v>42</v>
      </c>
      <c r="B276" s="17">
        <v>18</v>
      </c>
      <c r="C276" s="17">
        <v>18400</v>
      </c>
      <c r="D276" s="17">
        <f t="shared" si="68"/>
        <v>4600</v>
      </c>
      <c r="E276" s="17">
        <f t="shared" si="69"/>
        <v>9200</v>
      </c>
      <c r="F276" s="17">
        <f t="shared" si="70"/>
        <v>5520</v>
      </c>
    </row>
    <row r="277" spans="1:6" ht="40.5">
      <c r="A277" s="39" t="s">
        <v>7</v>
      </c>
      <c r="B277" s="17">
        <v>18</v>
      </c>
      <c r="C277" s="17">
        <v>17800</v>
      </c>
      <c r="D277" s="17">
        <f t="shared" si="68"/>
        <v>4450</v>
      </c>
      <c r="E277" s="17">
        <f t="shared" si="69"/>
        <v>8900</v>
      </c>
      <c r="F277" s="17">
        <f t="shared" si="70"/>
        <v>5340</v>
      </c>
    </row>
    <row r="278" spans="1:6" ht="40.5">
      <c r="A278" s="41" t="s">
        <v>43</v>
      </c>
      <c r="B278" s="17">
        <v>18</v>
      </c>
      <c r="C278" s="17">
        <v>24500</v>
      </c>
      <c r="D278" s="17">
        <f t="shared" si="68"/>
        <v>6125</v>
      </c>
      <c r="E278" s="17">
        <f t="shared" si="69"/>
        <v>12250</v>
      </c>
      <c r="F278" s="17">
        <f t="shared" si="70"/>
        <v>7350</v>
      </c>
    </row>
    <row r="279" spans="1:6" ht="40.5">
      <c r="A279" s="39" t="s">
        <v>6</v>
      </c>
      <c r="B279" s="17">
        <v>18</v>
      </c>
      <c r="C279" s="17">
        <v>22800</v>
      </c>
      <c r="D279" s="17">
        <f t="shared" si="68"/>
        <v>5700</v>
      </c>
      <c r="E279" s="17">
        <f t="shared" si="69"/>
        <v>11400</v>
      </c>
      <c r="F279" s="17">
        <f t="shared" si="70"/>
        <v>6840</v>
      </c>
    </row>
    <row r="280" spans="1:6" ht="40.5">
      <c r="A280" s="39" t="s">
        <v>89</v>
      </c>
      <c r="B280" s="17">
        <v>18</v>
      </c>
      <c r="C280" s="17">
        <v>23800</v>
      </c>
      <c r="D280" s="17">
        <f t="shared" si="68"/>
        <v>5950</v>
      </c>
      <c r="E280" s="17">
        <f t="shared" si="69"/>
        <v>11900</v>
      </c>
      <c r="F280" s="17">
        <f t="shared" si="70"/>
        <v>7140</v>
      </c>
    </row>
    <row r="281" spans="1:6" ht="40.5">
      <c r="A281" s="39" t="s">
        <v>22</v>
      </c>
      <c r="B281" s="17">
        <v>18</v>
      </c>
      <c r="C281" s="17">
        <v>17800</v>
      </c>
      <c r="D281" s="17">
        <f t="shared" si="68"/>
        <v>4450</v>
      </c>
      <c r="E281" s="17">
        <f t="shared" si="69"/>
        <v>8900</v>
      </c>
      <c r="F281" s="17">
        <f t="shared" si="70"/>
        <v>5340</v>
      </c>
    </row>
    <row r="282" spans="1:6" ht="20.25">
      <c r="A282" s="40" t="s">
        <v>44</v>
      </c>
      <c r="B282" s="17">
        <v>18</v>
      </c>
      <c r="C282" s="17">
        <v>24800</v>
      </c>
      <c r="D282" s="17">
        <f t="shared" si="68"/>
        <v>6200</v>
      </c>
      <c r="E282" s="17">
        <f t="shared" si="69"/>
        <v>12400</v>
      </c>
      <c r="F282" s="17">
        <f t="shared" si="70"/>
        <v>7440</v>
      </c>
    </row>
    <row r="283" spans="1:6" ht="21" thickBot="1">
      <c r="A283" s="15" t="s">
        <v>105</v>
      </c>
      <c r="B283" s="16">
        <v>18</v>
      </c>
      <c r="C283" s="17">
        <v>9081</v>
      </c>
      <c r="D283" s="17">
        <v>9081</v>
      </c>
      <c r="E283" s="17">
        <v>9081</v>
      </c>
      <c r="F283" s="17">
        <v>9081</v>
      </c>
    </row>
    <row r="284" spans="1:6" ht="21" thickBot="1">
      <c r="A284" s="71" t="s">
        <v>57</v>
      </c>
      <c r="B284" s="72"/>
      <c r="C284" s="72"/>
      <c r="D284" s="72"/>
      <c r="E284" s="72"/>
      <c r="F284" s="104"/>
    </row>
    <row r="285" spans="1:6" ht="40.5">
      <c r="A285" s="38" t="s">
        <v>45</v>
      </c>
      <c r="B285" s="17">
        <v>18</v>
      </c>
      <c r="C285" s="17">
        <v>22100</v>
      </c>
      <c r="D285" s="17">
        <f>C285*25/100</f>
        <v>5525</v>
      </c>
      <c r="E285" s="17">
        <f>C285*50/100</f>
        <v>11050</v>
      </c>
      <c r="F285" s="17">
        <f>C285*30/100</f>
        <v>6630</v>
      </c>
    </row>
    <row r="286" spans="1:6" ht="40.5">
      <c r="A286" s="39" t="s">
        <v>6</v>
      </c>
      <c r="B286" s="17">
        <v>18</v>
      </c>
      <c r="C286" s="17">
        <v>23900</v>
      </c>
      <c r="D286" s="17">
        <f>C286*25/100</f>
        <v>5975</v>
      </c>
      <c r="E286" s="17">
        <f>C286*50/100</f>
        <v>11950</v>
      </c>
      <c r="F286" s="17">
        <f>C286*30/100</f>
        <v>7170</v>
      </c>
    </row>
    <row r="287" spans="1:6" ht="40.5">
      <c r="A287" s="39" t="s">
        <v>5</v>
      </c>
      <c r="B287" s="17">
        <v>18</v>
      </c>
      <c r="C287" s="17">
        <v>23900</v>
      </c>
      <c r="D287" s="17">
        <f>C287*25/100</f>
        <v>5975</v>
      </c>
      <c r="E287" s="17">
        <f>C287*50/100</f>
        <v>11950</v>
      </c>
      <c r="F287" s="17">
        <f>C287*30/100</f>
        <v>7170</v>
      </c>
    </row>
    <row r="288" spans="1:6" ht="40.5">
      <c r="A288" s="39" t="s">
        <v>4</v>
      </c>
      <c r="B288" s="17">
        <v>18</v>
      </c>
      <c r="C288" s="17">
        <v>25100</v>
      </c>
      <c r="D288" s="17">
        <f>C288*25/100</f>
        <v>6275</v>
      </c>
      <c r="E288" s="17">
        <f>C288*50/100</f>
        <v>12550</v>
      </c>
      <c r="F288" s="17">
        <f>C288*30/100</f>
        <v>7530</v>
      </c>
    </row>
    <row r="289" spans="1:6" ht="21" thickBot="1">
      <c r="A289" s="25" t="s">
        <v>105</v>
      </c>
      <c r="B289" s="16">
        <v>18</v>
      </c>
      <c r="C289" s="17">
        <v>9081</v>
      </c>
      <c r="D289" s="17">
        <v>9081</v>
      </c>
      <c r="E289" s="17">
        <v>9081</v>
      </c>
      <c r="F289" s="17">
        <v>9081</v>
      </c>
    </row>
    <row r="290" spans="1:6" ht="21" thickBot="1">
      <c r="A290" s="71" t="s">
        <v>55</v>
      </c>
      <c r="B290" s="72"/>
      <c r="C290" s="72"/>
      <c r="D290" s="72"/>
      <c r="E290" s="72"/>
      <c r="F290" s="104"/>
    </row>
    <row r="291" spans="1:6" ht="40.5">
      <c r="A291" s="38" t="s">
        <v>8</v>
      </c>
      <c r="B291" s="17">
        <v>18</v>
      </c>
      <c r="C291" s="17">
        <v>23200</v>
      </c>
      <c r="D291" s="17">
        <f aca="true" t="shared" si="71" ref="D291:D298">C291*25/100</f>
        <v>5800</v>
      </c>
      <c r="E291" s="17">
        <f aca="true" t="shared" si="72" ref="E291:E298">C291*50/100</f>
        <v>11600</v>
      </c>
      <c r="F291" s="17">
        <f aca="true" t="shared" si="73" ref="F291:F298">C291*30/100</f>
        <v>6960</v>
      </c>
    </row>
    <row r="292" spans="1:6" ht="40.5">
      <c r="A292" s="41" t="s">
        <v>9</v>
      </c>
      <c r="B292" s="17">
        <v>18</v>
      </c>
      <c r="C292" s="17">
        <v>23900</v>
      </c>
      <c r="D292" s="17">
        <f t="shared" si="71"/>
        <v>5975</v>
      </c>
      <c r="E292" s="17">
        <f t="shared" si="72"/>
        <v>11950</v>
      </c>
      <c r="F292" s="17">
        <f t="shared" si="73"/>
        <v>7170</v>
      </c>
    </row>
    <row r="293" spans="1:6" ht="40.5">
      <c r="A293" s="41" t="s">
        <v>40</v>
      </c>
      <c r="B293" s="17">
        <v>18</v>
      </c>
      <c r="C293" s="17">
        <v>17800</v>
      </c>
      <c r="D293" s="17">
        <f t="shared" si="71"/>
        <v>4450</v>
      </c>
      <c r="E293" s="17">
        <f t="shared" si="72"/>
        <v>8900</v>
      </c>
      <c r="F293" s="17">
        <f t="shared" si="73"/>
        <v>5340</v>
      </c>
    </row>
    <row r="294" spans="1:6" ht="40.5">
      <c r="A294" s="41" t="s">
        <v>98</v>
      </c>
      <c r="B294" s="17">
        <v>18</v>
      </c>
      <c r="C294" s="17">
        <v>23900</v>
      </c>
      <c r="D294" s="17">
        <f t="shared" si="71"/>
        <v>5975</v>
      </c>
      <c r="E294" s="17">
        <f t="shared" si="72"/>
        <v>11950</v>
      </c>
      <c r="F294" s="17">
        <f t="shared" si="73"/>
        <v>7170</v>
      </c>
    </row>
    <row r="295" spans="1:6" ht="40.5">
      <c r="A295" s="39" t="s">
        <v>16</v>
      </c>
      <c r="B295" s="17">
        <v>18</v>
      </c>
      <c r="C295" s="17">
        <v>23900</v>
      </c>
      <c r="D295" s="17">
        <f t="shared" si="71"/>
        <v>5975</v>
      </c>
      <c r="E295" s="17">
        <f t="shared" si="72"/>
        <v>11950</v>
      </c>
      <c r="F295" s="17">
        <f t="shared" si="73"/>
        <v>7170</v>
      </c>
    </row>
    <row r="296" spans="1:6" ht="40.5">
      <c r="A296" s="39" t="s">
        <v>5</v>
      </c>
      <c r="B296" s="17">
        <v>18</v>
      </c>
      <c r="C296" s="17">
        <v>24500</v>
      </c>
      <c r="D296" s="17">
        <f t="shared" si="71"/>
        <v>6125</v>
      </c>
      <c r="E296" s="17">
        <f t="shared" si="72"/>
        <v>12250</v>
      </c>
      <c r="F296" s="17">
        <f t="shared" si="73"/>
        <v>7350</v>
      </c>
    </row>
    <row r="297" spans="1:6" ht="40.5">
      <c r="A297" s="39" t="s">
        <v>4</v>
      </c>
      <c r="B297" s="17">
        <v>18</v>
      </c>
      <c r="C297" s="17">
        <v>25100</v>
      </c>
      <c r="D297" s="17">
        <f t="shared" si="71"/>
        <v>6275</v>
      </c>
      <c r="E297" s="17">
        <f t="shared" si="72"/>
        <v>12550</v>
      </c>
      <c r="F297" s="17">
        <f t="shared" si="73"/>
        <v>7530</v>
      </c>
    </row>
    <row r="298" spans="1:6" ht="40.5">
      <c r="A298" s="40" t="s">
        <v>3</v>
      </c>
      <c r="B298" s="17">
        <v>18</v>
      </c>
      <c r="C298" s="17">
        <v>26300</v>
      </c>
      <c r="D298" s="17">
        <f t="shared" si="71"/>
        <v>6575</v>
      </c>
      <c r="E298" s="17">
        <f t="shared" si="72"/>
        <v>13150</v>
      </c>
      <c r="F298" s="17">
        <f t="shared" si="73"/>
        <v>7890</v>
      </c>
    </row>
    <row r="299" spans="1:6" ht="21" thickBot="1">
      <c r="A299" s="15" t="s">
        <v>105</v>
      </c>
      <c r="B299" s="16">
        <v>18</v>
      </c>
      <c r="C299" s="17">
        <v>9081</v>
      </c>
      <c r="D299" s="17">
        <v>9081</v>
      </c>
      <c r="E299" s="17">
        <v>9081</v>
      </c>
      <c r="F299" s="17">
        <v>9081</v>
      </c>
    </row>
    <row r="300" spans="1:6" ht="21" thickBot="1">
      <c r="A300" s="85" t="s">
        <v>120</v>
      </c>
      <c r="B300" s="86"/>
      <c r="C300" s="86"/>
      <c r="D300" s="86"/>
      <c r="E300" s="86"/>
      <c r="F300" s="105"/>
    </row>
    <row r="301" spans="1:6" ht="21" thickBot="1">
      <c r="A301" s="69" t="s">
        <v>53</v>
      </c>
      <c r="B301" s="70"/>
      <c r="C301" s="70"/>
      <c r="D301" s="70"/>
      <c r="E301" s="70"/>
      <c r="F301" s="106"/>
    </row>
    <row r="302" spans="1:6" ht="40.5">
      <c r="A302" s="25" t="s">
        <v>8</v>
      </c>
      <c r="B302" s="17">
        <v>18</v>
      </c>
      <c r="C302" s="17">
        <v>25100</v>
      </c>
      <c r="D302" s="17">
        <f>C302*25/100</f>
        <v>6275</v>
      </c>
      <c r="E302" s="17">
        <f>C302*50/100</f>
        <v>12550</v>
      </c>
      <c r="F302" s="17">
        <f>C302*30/100</f>
        <v>7530</v>
      </c>
    </row>
    <row r="303" spans="1:6" ht="40.5">
      <c r="A303" s="18" t="s">
        <v>9</v>
      </c>
      <c r="B303" s="17">
        <v>18</v>
      </c>
      <c r="C303" s="17">
        <v>25700</v>
      </c>
      <c r="D303" s="17">
        <f>C303*25/100</f>
        <v>6425</v>
      </c>
      <c r="E303" s="17">
        <f>C303*50/100</f>
        <v>12850</v>
      </c>
      <c r="F303" s="17">
        <f>C303*30/100</f>
        <v>7710</v>
      </c>
    </row>
    <row r="304" spans="1:6" ht="40.5">
      <c r="A304" s="15" t="s">
        <v>6</v>
      </c>
      <c r="B304" s="17">
        <v>18</v>
      </c>
      <c r="C304" s="17">
        <v>25700</v>
      </c>
      <c r="D304" s="17">
        <f>C304*25/100</f>
        <v>6425</v>
      </c>
      <c r="E304" s="17">
        <f>C304*50/100</f>
        <v>12850</v>
      </c>
      <c r="F304" s="17">
        <f>C304*30/100</f>
        <v>7710</v>
      </c>
    </row>
    <row r="305" spans="1:6" ht="40.5">
      <c r="A305" s="15" t="s">
        <v>5</v>
      </c>
      <c r="B305" s="17">
        <v>18</v>
      </c>
      <c r="C305" s="17">
        <v>26300</v>
      </c>
      <c r="D305" s="17">
        <f>C305*25/100</f>
        <v>6575</v>
      </c>
      <c r="E305" s="17">
        <f>C305*50/100</f>
        <v>13150</v>
      </c>
      <c r="F305" s="17">
        <f>C305*30/100</f>
        <v>7890</v>
      </c>
    </row>
    <row r="306" spans="1:6" ht="40.5">
      <c r="A306" s="27" t="s">
        <v>4</v>
      </c>
      <c r="B306" s="17">
        <v>18</v>
      </c>
      <c r="C306" s="17">
        <v>26900</v>
      </c>
      <c r="D306" s="17">
        <f>C306*25/100</f>
        <v>6725</v>
      </c>
      <c r="E306" s="17">
        <f>C306*50/100</f>
        <v>13450</v>
      </c>
      <c r="F306" s="17">
        <f>C306*30/100</f>
        <v>8070</v>
      </c>
    </row>
    <row r="307" spans="1:6" ht="21" thickBot="1">
      <c r="A307" s="15" t="s">
        <v>105</v>
      </c>
      <c r="B307" s="16">
        <v>18</v>
      </c>
      <c r="C307" s="17">
        <v>10921</v>
      </c>
      <c r="D307" s="17">
        <v>10921</v>
      </c>
      <c r="E307" s="17">
        <v>10921</v>
      </c>
      <c r="F307" s="17">
        <v>10921</v>
      </c>
    </row>
    <row r="308" spans="1:6" ht="21" thickBot="1">
      <c r="A308" s="71" t="s">
        <v>54</v>
      </c>
      <c r="B308" s="72"/>
      <c r="C308" s="72"/>
      <c r="D308" s="72"/>
      <c r="E308" s="72"/>
      <c r="F308" s="104"/>
    </row>
    <row r="309" spans="1:6" ht="40.5">
      <c r="A309" s="19" t="s">
        <v>9</v>
      </c>
      <c r="B309" s="17">
        <v>18</v>
      </c>
      <c r="C309" s="17">
        <v>25700</v>
      </c>
      <c r="D309" s="17">
        <f>C309*25/100</f>
        <v>6425</v>
      </c>
      <c r="E309" s="17">
        <f>C309*50/100</f>
        <v>12850</v>
      </c>
      <c r="F309" s="17">
        <f>C309*30/100</f>
        <v>7710</v>
      </c>
    </row>
    <row r="310" spans="1:6" ht="40.5">
      <c r="A310" s="15" t="s">
        <v>5</v>
      </c>
      <c r="B310" s="17">
        <v>18</v>
      </c>
      <c r="C310" s="17">
        <v>27100</v>
      </c>
      <c r="D310" s="17">
        <f>C310*25/100</f>
        <v>6775</v>
      </c>
      <c r="E310" s="17">
        <f>C310*50/100</f>
        <v>13550</v>
      </c>
      <c r="F310" s="17">
        <f>C310*30/100</f>
        <v>8130</v>
      </c>
    </row>
    <row r="311" spans="1:6" ht="40.5">
      <c r="A311" s="15" t="s">
        <v>4</v>
      </c>
      <c r="B311" s="17">
        <v>18</v>
      </c>
      <c r="C311" s="17">
        <v>27700</v>
      </c>
      <c r="D311" s="17">
        <f>C311*25/100</f>
        <v>6925</v>
      </c>
      <c r="E311" s="17">
        <f>C311*50/100</f>
        <v>13850</v>
      </c>
      <c r="F311" s="17">
        <f>C311*30/100</f>
        <v>8310</v>
      </c>
    </row>
    <row r="312" spans="1:6" ht="40.5">
      <c r="A312" s="15" t="s">
        <v>3</v>
      </c>
      <c r="B312" s="17">
        <v>18</v>
      </c>
      <c r="C312" s="17">
        <v>29100</v>
      </c>
      <c r="D312" s="17">
        <f>C312*25/100</f>
        <v>7275</v>
      </c>
      <c r="E312" s="17">
        <f>C312*50/100</f>
        <v>14550</v>
      </c>
      <c r="F312" s="17">
        <f>C312*30/100</f>
        <v>8730</v>
      </c>
    </row>
    <row r="313" spans="1:6" ht="40.5">
      <c r="A313" s="27" t="s">
        <v>40</v>
      </c>
      <c r="B313" s="17">
        <v>18</v>
      </c>
      <c r="C313" s="17">
        <v>19700</v>
      </c>
      <c r="D313" s="17">
        <f>C313*25/100</f>
        <v>4925</v>
      </c>
      <c r="E313" s="17">
        <f>C313*50/100</f>
        <v>9850</v>
      </c>
      <c r="F313" s="17">
        <f>C313*30/100</f>
        <v>5910</v>
      </c>
    </row>
    <row r="314" spans="1:6" ht="21" thickBot="1">
      <c r="A314" s="15" t="s">
        <v>105</v>
      </c>
      <c r="B314" s="16">
        <v>18</v>
      </c>
      <c r="C314" s="17">
        <v>10921</v>
      </c>
      <c r="D314" s="17">
        <v>10921</v>
      </c>
      <c r="E314" s="17">
        <v>10921</v>
      </c>
      <c r="F314" s="17">
        <v>10921</v>
      </c>
    </row>
    <row r="315" spans="1:6" ht="21" thickBot="1">
      <c r="A315" s="100" t="s">
        <v>52</v>
      </c>
      <c r="B315" s="101"/>
      <c r="C315" s="101"/>
      <c r="D315" s="101"/>
      <c r="E315" s="101"/>
      <c r="F315" s="102"/>
    </row>
    <row r="316" spans="1:6" ht="21" thickBot="1">
      <c r="A316" s="75" t="s">
        <v>96</v>
      </c>
      <c r="B316" s="76"/>
      <c r="C316" s="76"/>
      <c r="D316" s="76"/>
      <c r="E316" s="76"/>
      <c r="F316" s="103"/>
    </row>
    <row r="317" spans="1:6" ht="40.5">
      <c r="A317" s="25" t="s">
        <v>8</v>
      </c>
      <c r="B317" s="17">
        <v>18</v>
      </c>
      <c r="C317" s="17">
        <v>29600</v>
      </c>
      <c r="D317" s="17">
        <f aca="true" t="shared" si="74" ref="D317:D323">C317*25/100</f>
        <v>7400</v>
      </c>
      <c r="E317" s="17">
        <f aca="true" t="shared" si="75" ref="E317:E323">C317*50/100</f>
        <v>14800</v>
      </c>
      <c r="F317" s="17">
        <f aca="true" t="shared" si="76" ref="F317:F323">C317*30/100</f>
        <v>8880</v>
      </c>
    </row>
    <row r="318" spans="1:6" ht="40.5">
      <c r="A318" s="15" t="s">
        <v>7</v>
      </c>
      <c r="B318" s="17">
        <v>18</v>
      </c>
      <c r="C318" s="17">
        <v>15400</v>
      </c>
      <c r="D318" s="17">
        <f t="shared" si="74"/>
        <v>3850</v>
      </c>
      <c r="E318" s="17">
        <f t="shared" si="75"/>
        <v>7700</v>
      </c>
      <c r="F318" s="17">
        <f t="shared" si="76"/>
        <v>4620</v>
      </c>
    </row>
    <row r="319" spans="1:6" ht="40.5">
      <c r="A319" s="18" t="s">
        <v>20</v>
      </c>
      <c r="B319" s="17">
        <v>18</v>
      </c>
      <c r="C319" s="17">
        <v>32800</v>
      </c>
      <c r="D319" s="17">
        <f t="shared" si="74"/>
        <v>8200</v>
      </c>
      <c r="E319" s="17">
        <f t="shared" si="75"/>
        <v>16400</v>
      </c>
      <c r="F319" s="17">
        <f t="shared" si="76"/>
        <v>9840</v>
      </c>
    </row>
    <row r="320" spans="1:6" ht="40.5">
      <c r="A320" s="15" t="s">
        <v>6</v>
      </c>
      <c r="B320" s="17">
        <v>18</v>
      </c>
      <c r="C320" s="17">
        <v>31200</v>
      </c>
      <c r="D320" s="17">
        <f t="shared" si="74"/>
        <v>7800</v>
      </c>
      <c r="E320" s="17">
        <f t="shared" si="75"/>
        <v>15600</v>
      </c>
      <c r="F320" s="17">
        <f t="shared" si="76"/>
        <v>9360</v>
      </c>
    </row>
    <row r="321" spans="1:6" ht="40.5">
      <c r="A321" s="15" t="s">
        <v>5</v>
      </c>
      <c r="B321" s="17">
        <v>18</v>
      </c>
      <c r="C321" s="17">
        <v>32800</v>
      </c>
      <c r="D321" s="17">
        <f t="shared" si="74"/>
        <v>8200</v>
      </c>
      <c r="E321" s="17">
        <f t="shared" si="75"/>
        <v>16400</v>
      </c>
      <c r="F321" s="17">
        <f t="shared" si="76"/>
        <v>9840</v>
      </c>
    </row>
    <row r="322" spans="1:6" ht="40.5">
      <c r="A322" s="15" t="s">
        <v>49</v>
      </c>
      <c r="B322" s="17">
        <v>18</v>
      </c>
      <c r="C322" s="17">
        <v>34400</v>
      </c>
      <c r="D322" s="17">
        <f t="shared" si="74"/>
        <v>8600</v>
      </c>
      <c r="E322" s="17">
        <f t="shared" si="75"/>
        <v>17200</v>
      </c>
      <c r="F322" s="17">
        <f t="shared" si="76"/>
        <v>10320</v>
      </c>
    </row>
    <row r="323" spans="1:6" ht="40.5">
      <c r="A323" s="15" t="s">
        <v>3</v>
      </c>
      <c r="B323" s="17">
        <v>18</v>
      </c>
      <c r="C323" s="17">
        <v>37600</v>
      </c>
      <c r="D323" s="17">
        <f t="shared" si="74"/>
        <v>9400</v>
      </c>
      <c r="E323" s="17">
        <f t="shared" si="75"/>
        <v>18800</v>
      </c>
      <c r="F323" s="17">
        <f t="shared" si="76"/>
        <v>11280</v>
      </c>
    </row>
    <row r="324" spans="1:6" ht="20.25">
      <c r="A324" s="15" t="s">
        <v>105</v>
      </c>
      <c r="B324" s="16">
        <v>18</v>
      </c>
      <c r="C324" s="17">
        <v>5670</v>
      </c>
      <c r="D324" s="17">
        <v>5670</v>
      </c>
      <c r="E324" s="17">
        <v>5670</v>
      </c>
      <c r="F324" s="17">
        <v>5670</v>
      </c>
    </row>
  </sheetData>
  <sheetProtection/>
  <mergeCells count="54">
    <mergeCell ref="A1:F1"/>
    <mergeCell ref="A3:A4"/>
    <mergeCell ref="B3:B4"/>
    <mergeCell ref="C3:C4"/>
    <mergeCell ref="D3:F3"/>
    <mergeCell ref="A5:F5"/>
    <mergeCell ref="A6:F6"/>
    <mergeCell ref="A15:F15"/>
    <mergeCell ref="A23:F23"/>
    <mergeCell ref="A31:F31"/>
    <mergeCell ref="A36:F36"/>
    <mergeCell ref="A43:F43"/>
    <mergeCell ref="A51:F51"/>
    <mergeCell ref="A58:F58"/>
    <mergeCell ref="A68:F68"/>
    <mergeCell ref="A69:F69"/>
    <mergeCell ref="A82:F82"/>
    <mergeCell ref="A85:F85"/>
    <mergeCell ref="A74:F74"/>
    <mergeCell ref="A92:F92"/>
    <mergeCell ref="A101:F101"/>
    <mergeCell ref="A109:F109"/>
    <mergeCell ref="A118:F118"/>
    <mergeCell ref="A119:F119"/>
    <mergeCell ref="A129:F129"/>
    <mergeCell ref="A135:F135"/>
    <mergeCell ref="A140:F140"/>
    <mergeCell ref="A152:F152"/>
    <mergeCell ref="A153:F153"/>
    <mergeCell ref="A162:F162"/>
    <mergeCell ref="A171:F171"/>
    <mergeCell ref="A258:F258"/>
    <mergeCell ref="A180:F180"/>
    <mergeCell ref="A186:F186"/>
    <mergeCell ref="A187:F187"/>
    <mergeCell ref="A196:F196"/>
    <mergeCell ref="A204:F204"/>
    <mergeCell ref="A215:F215"/>
    <mergeCell ref="A264:F264"/>
    <mergeCell ref="A265:F265"/>
    <mergeCell ref="A273:F273"/>
    <mergeCell ref="A274:F274"/>
    <mergeCell ref="A284:F284"/>
    <mergeCell ref="A223:F223"/>
    <mergeCell ref="A229:F229"/>
    <mergeCell ref="A239:F239"/>
    <mergeCell ref="A240:F240"/>
    <mergeCell ref="A247:F247"/>
    <mergeCell ref="A315:F315"/>
    <mergeCell ref="A316:F316"/>
    <mergeCell ref="A290:F290"/>
    <mergeCell ref="A300:F300"/>
    <mergeCell ref="A301:F301"/>
    <mergeCell ref="A308:F308"/>
  </mergeCells>
  <printOptions horizontalCentered="1"/>
  <pageMargins left="0.1968503937007874" right="0.1968503937007874" top="0.5905511811023623" bottom="0.1968503937007874" header="0" footer="0"/>
  <pageSetup fitToHeight="15" horizontalDpi="600" verticalDpi="600" orientation="landscape" paperSize="9" scale="69" r:id="rId1"/>
  <headerFooter alignWithMargins="0">
    <oddHeader>&amp;C&amp;P</oddHeader>
  </headerFooter>
  <rowBreaks count="14" manualBreakCount="14">
    <brk id="27" max="5" man="1"/>
    <brk id="42" max="5" man="1"/>
    <brk id="57" max="5" man="1"/>
    <brk id="81" max="5" man="1"/>
    <brk id="96" max="5" man="1"/>
    <brk id="112" max="5" man="1"/>
    <brk id="128" max="5" man="1"/>
    <brk id="159" max="5" man="1"/>
    <brk id="174" max="5" man="1"/>
    <brk id="206" max="5" man="1"/>
    <brk id="221" max="5" man="1"/>
    <brk id="252" max="5" man="1"/>
    <brk id="269" max="5" man="1"/>
    <brk id="30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Качан</cp:lastModifiedBy>
  <cp:lastPrinted>2011-12-08T07:19:36Z</cp:lastPrinted>
  <dcterms:created xsi:type="dcterms:W3CDTF">2010-12-30T16:51:24Z</dcterms:created>
  <dcterms:modified xsi:type="dcterms:W3CDTF">2013-01-19T16:59:20Z</dcterms:modified>
  <cp:category/>
  <cp:version/>
  <cp:contentType/>
  <cp:contentStatus/>
</cp:coreProperties>
</file>